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КС!$A$14:$DN$397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КС!$A:$G,КС!$8:$11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M375" i="1" l="1"/>
  <c r="DI395" i="1" l="1"/>
  <c r="DI397" i="1" s="1"/>
  <c r="AO395" i="1"/>
  <c r="AO397" i="1" s="1"/>
  <c r="DM394" i="1"/>
  <c r="DM393" i="1" s="1"/>
  <c r="DL394" i="1"/>
  <c r="DJ394" i="1"/>
  <c r="DH394" i="1"/>
  <c r="DH393" i="1" s="1"/>
  <c r="DF394" i="1"/>
  <c r="DF393" i="1" s="1"/>
  <c r="DD394" i="1"/>
  <c r="DB394" i="1"/>
  <c r="DB393" i="1" s="1"/>
  <c r="CZ394" i="1"/>
  <c r="CZ393" i="1" s="1"/>
  <c r="CX394" i="1"/>
  <c r="CX393" i="1" s="1"/>
  <c r="CV394" i="1"/>
  <c r="CV393" i="1" s="1"/>
  <c r="CT394" i="1"/>
  <c r="CR394" i="1"/>
  <c r="CR393" i="1" s="1"/>
  <c r="CP394" i="1"/>
  <c r="CN394" i="1"/>
  <c r="CL394" i="1"/>
  <c r="CJ394" i="1"/>
  <c r="CJ393" i="1" s="1"/>
  <c r="CH394" i="1"/>
  <c r="CH393" i="1" s="1"/>
  <c r="CF394" i="1"/>
  <c r="CD394" i="1"/>
  <c r="CD393" i="1" s="1"/>
  <c r="CB394" i="1"/>
  <c r="CB393" i="1" s="1"/>
  <c r="BZ394" i="1"/>
  <c r="BZ393" i="1" s="1"/>
  <c r="BX394" i="1"/>
  <c r="BX393" i="1" s="1"/>
  <c r="BV394" i="1"/>
  <c r="BV393" i="1" s="1"/>
  <c r="BT394" i="1"/>
  <c r="BT393" i="1" s="1"/>
  <c r="BR394" i="1"/>
  <c r="BR393" i="1" s="1"/>
  <c r="BP394" i="1"/>
  <c r="BN394" i="1"/>
  <c r="BN393" i="1" s="1"/>
  <c r="BL394" i="1"/>
  <c r="BL393" i="1" s="1"/>
  <c r="BJ394" i="1"/>
  <c r="BJ393" i="1" s="1"/>
  <c r="BH394" i="1"/>
  <c r="BF394" i="1"/>
  <c r="BD394" i="1"/>
  <c r="BD393" i="1" s="1"/>
  <c r="BB394" i="1"/>
  <c r="BB393" i="1" s="1"/>
  <c r="AZ394" i="1"/>
  <c r="AX394" i="1"/>
  <c r="AX393" i="1" s="1"/>
  <c r="AV394" i="1"/>
  <c r="AT394" i="1"/>
  <c r="AT393" i="1" s="1"/>
  <c r="AR394" i="1"/>
  <c r="AP394" i="1"/>
  <c r="AP393" i="1" s="1"/>
  <c r="AN394" i="1"/>
  <c r="AN393" i="1" s="1"/>
  <c r="AL394" i="1"/>
  <c r="AJ394" i="1"/>
  <c r="AH394" i="1"/>
  <c r="AH393" i="1" s="1"/>
  <c r="AF394" i="1"/>
  <c r="AF393" i="1" s="1"/>
  <c r="AD394" i="1"/>
  <c r="AD393" i="1" s="1"/>
  <c r="AB394" i="1"/>
  <c r="Z394" i="1"/>
  <c r="X394" i="1"/>
  <c r="X393" i="1" s="1"/>
  <c r="V394" i="1"/>
  <c r="V393" i="1" s="1"/>
  <c r="T394" i="1"/>
  <c r="T393" i="1" s="1"/>
  <c r="R394" i="1"/>
  <c r="P394" i="1"/>
  <c r="P393" i="1" s="1"/>
  <c r="N394" i="1"/>
  <c r="N393" i="1" s="1"/>
  <c r="DL393" i="1"/>
  <c r="DK393" i="1"/>
  <c r="DJ393" i="1"/>
  <c r="DG393" i="1"/>
  <c r="DE393" i="1"/>
  <c r="DD393" i="1"/>
  <c r="DC393" i="1"/>
  <c r="DA393" i="1"/>
  <c r="CY393" i="1"/>
  <c r="CW393" i="1"/>
  <c r="CU393" i="1"/>
  <c r="CT393" i="1"/>
  <c r="CS393" i="1"/>
  <c r="CQ393" i="1"/>
  <c r="CP393" i="1"/>
  <c r="CO393" i="1"/>
  <c r="CN393" i="1"/>
  <c r="CM393" i="1"/>
  <c r="CL393" i="1"/>
  <c r="CK393" i="1"/>
  <c r="CI393" i="1"/>
  <c r="CG393" i="1"/>
  <c r="CF393" i="1"/>
  <c r="CE393" i="1"/>
  <c r="CC393" i="1"/>
  <c r="CA393" i="1"/>
  <c r="BY393" i="1"/>
  <c r="BW393" i="1"/>
  <c r="BU393" i="1"/>
  <c r="BS393" i="1"/>
  <c r="BQ393" i="1"/>
  <c r="BP393" i="1"/>
  <c r="BO393" i="1"/>
  <c r="BM393" i="1"/>
  <c r="BK393" i="1"/>
  <c r="BI393" i="1"/>
  <c r="BH393" i="1"/>
  <c r="BG393" i="1"/>
  <c r="BF393" i="1"/>
  <c r="BE393" i="1"/>
  <c r="BC393" i="1"/>
  <c r="AZ393" i="1"/>
  <c r="AY393" i="1"/>
  <c r="AW393" i="1"/>
  <c r="AV393" i="1"/>
  <c r="AU393" i="1"/>
  <c r="AS393" i="1"/>
  <c r="AR393" i="1"/>
  <c r="AQ393" i="1"/>
  <c r="AM393" i="1"/>
  <c r="AL393" i="1"/>
  <c r="AK393" i="1"/>
  <c r="AJ393" i="1"/>
  <c r="AI393" i="1"/>
  <c r="AG393" i="1"/>
  <c r="AE393" i="1"/>
  <c r="AC393" i="1"/>
  <c r="AB393" i="1"/>
  <c r="AA393" i="1"/>
  <c r="Z393" i="1"/>
  <c r="Y393" i="1"/>
  <c r="W393" i="1"/>
  <c r="U393" i="1"/>
  <c r="S393" i="1"/>
  <c r="R393" i="1"/>
  <c r="Q393" i="1"/>
  <c r="O393" i="1"/>
  <c r="M393" i="1"/>
  <c r="DM392" i="1"/>
  <c r="DL392" i="1"/>
  <c r="DJ392" i="1"/>
  <c r="DH392" i="1"/>
  <c r="DF392" i="1"/>
  <c r="DD392" i="1"/>
  <c r="DB392" i="1"/>
  <c r="CZ392" i="1"/>
  <c r="CX392" i="1"/>
  <c r="CV392" i="1"/>
  <c r="CT392" i="1"/>
  <c r="CR392" i="1"/>
  <c r="CP392" i="1"/>
  <c r="CN392" i="1"/>
  <c r="CL392" i="1"/>
  <c r="CJ392" i="1"/>
  <c r="CH392" i="1"/>
  <c r="CF392" i="1"/>
  <c r="CD392" i="1"/>
  <c r="CB392" i="1"/>
  <c r="BZ392" i="1"/>
  <c r="BX392" i="1"/>
  <c r="BV392" i="1"/>
  <c r="BT392" i="1"/>
  <c r="BR392" i="1"/>
  <c r="BP392" i="1"/>
  <c r="BN392" i="1"/>
  <c r="BL392" i="1"/>
  <c r="BJ392" i="1"/>
  <c r="BH392" i="1"/>
  <c r="BF392" i="1"/>
  <c r="BD392" i="1"/>
  <c r="BB392" i="1"/>
  <c r="AZ392" i="1"/>
  <c r="AX392" i="1"/>
  <c r="AV392" i="1"/>
  <c r="AT392" i="1"/>
  <c r="AR392" i="1"/>
  <c r="AP392" i="1"/>
  <c r="AN392" i="1"/>
  <c r="AL392" i="1"/>
  <c r="AJ392" i="1"/>
  <c r="AH392" i="1"/>
  <c r="AF392" i="1"/>
  <c r="AD392" i="1"/>
  <c r="AB392" i="1"/>
  <c r="Z392" i="1"/>
  <c r="X392" i="1"/>
  <c r="V392" i="1"/>
  <c r="T392" i="1"/>
  <c r="R392" i="1"/>
  <c r="P392" i="1"/>
  <c r="N392" i="1"/>
  <c r="DM391" i="1"/>
  <c r="DL391" i="1"/>
  <c r="DJ391" i="1"/>
  <c r="DH391" i="1"/>
  <c r="DF391" i="1"/>
  <c r="DD391" i="1"/>
  <c r="DB391" i="1"/>
  <c r="CZ391" i="1"/>
  <c r="CX391" i="1"/>
  <c r="CV391" i="1"/>
  <c r="CT391" i="1"/>
  <c r="CR391" i="1"/>
  <c r="CP391" i="1"/>
  <c r="CN391" i="1"/>
  <c r="CL391" i="1"/>
  <c r="CJ391" i="1"/>
  <c r="CH391" i="1"/>
  <c r="CF391" i="1"/>
  <c r="CD391" i="1"/>
  <c r="CB391" i="1"/>
  <c r="BZ391" i="1"/>
  <c r="BX391" i="1"/>
  <c r="BV391" i="1"/>
  <c r="BT391" i="1"/>
  <c r="BR391" i="1"/>
  <c r="BP391" i="1"/>
  <c r="BN391" i="1"/>
  <c r="BL391" i="1"/>
  <c r="BJ391" i="1"/>
  <c r="BH391" i="1"/>
  <c r="BF391" i="1"/>
  <c r="BD391" i="1"/>
  <c r="BB391" i="1"/>
  <c r="AZ391" i="1"/>
  <c r="AX391" i="1"/>
  <c r="AV391" i="1"/>
  <c r="AT391" i="1"/>
  <c r="AR391" i="1"/>
  <c r="AP391" i="1"/>
  <c r="AN391" i="1"/>
  <c r="AL391" i="1"/>
  <c r="AJ391" i="1"/>
  <c r="AH391" i="1"/>
  <c r="AF391" i="1"/>
  <c r="AD391" i="1"/>
  <c r="AB391" i="1"/>
  <c r="Z391" i="1"/>
  <c r="X391" i="1"/>
  <c r="V391" i="1"/>
  <c r="T391" i="1"/>
  <c r="R391" i="1"/>
  <c r="P391" i="1"/>
  <c r="N391" i="1"/>
  <c r="DM390" i="1"/>
  <c r="DL390" i="1"/>
  <c r="DJ390" i="1"/>
  <c r="DH390" i="1"/>
  <c r="DF390" i="1"/>
  <c r="DD390" i="1"/>
  <c r="DB390" i="1"/>
  <c r="CZ390" i="1"/>
  <c r="CX390" i="1"/>
  <c r="CV390" i="1"/>
  <c r="CT390" i="1"/>
  <c r="CR390" i="1"/>
  <c r="CP390" i="1"/>
  <c r="CN390" i="1"/>
  <c r="CL390" i="1"/>
  <c r="CJ390" i="1"/>
  <c r="CH390" i="1"/>
  <c r="CF390" i="1"/>
  <c r="CD390" i="1"/>
  <c r="CB390" i="1"/>
  <c r="BZ390" i="1"/>
  <c r="BX390" i="1"/>
  <c r="BV390" i="1"/>
  <c r="BT390" i="1"/>
  <c r="BR390" i="1"/>
  <c r="BP390" i="1"/>
  <c r="BN390" i="1"/>
  <c r="BL390" i="1"/>
  <c r="BJ390" i="1"/>
  <c r="BH390" i="1"/>
  <c r="BF390" i="1"/>
  <c r="BD390" i="1"/>
  <c r="BB390" i="1"/>
  <c r="AZ390" i="1"/>
  <c r="AX390" i="1"/>
  <c r="AV390" i="1"/>
  <c r="AT390" i="1"/>
  <c r="AR390" i="1"/>
  <c r="AP390" i="1"/>
  <c r="AN390" i="1"/>
  <c r="AL390" i="1"/>
  <c r="AJ390" i="1"/>
  <c r="AH390" i="1"/>
  <c r="AF390" i="1"/>
  <c r="AD390" i="1"/>
  <c r="AB390" i="1"/>
  <c r="Z390" i="1"/>
  <c r="X390" i="1"/>
  <c r="V390" i="1"/>
  <c r="T390" i="1"/>
  <c r="R390" i="1"/>
  <c r="P390" i="1"/>
  <c r="N390" i="1"/>
  <c r="DM389" i="1"/>
  <c r="DL389" i="1"/>
  <c r="DJ389" i="1"/>
  <c r="DH389" i="1"/>
  <c r="DF389" i="1"/>
  <c r="DD389" i="1"/>
  <c r="DB389" i="1"/>
  <c r="CZ389" i="1"/>
  <c r="CX389" i="1"/>
  <c r="CV389" i="1"/>
  <c r="CT389" i="1"/>
  <c r="CR389" i="1"/>
  <c r="CP389" i="1"/>
  <c r="CN389" i="1"/>
  <c r="CL389" i="1"/>
  <c r="CJ389" i="1"/>
  <c r="CH389" i="1"/>
  <c r="CF389" i="1"/>
  <c r="CD389" i="1"/>
  <c r="CB389" i="1"/>
  <c r="BZ389" i="1"/>
  <c r="BX389" i="1"/>
  <c r="BV389" i="1"/>
  <c r="BT389" i="1"/>
  <c r="BR389" i="1"/>
  <c r="BP389" i="1"/>
  <c r="BN389" i="1"/>
  <c r="BL389" i="1"/>
  <c r="BJ389" i="1"/>
  <c r="BH389" i="1"/>
  <c r="BF389" i="1"/>
  <c r="BD389" i="1"/>
  <c r="BB389" i="1"/>
  <c r="AZ389" i="1"/>
  <c r="AX389" i="1"/>
  <c r="AV389" i="1"/>
  <c r="AT389" i="1"/>
  <c r="AR389" i="1"/>
  <c r="AP389" i="1"/>
  <c r="AN389" i="1"/>
  <c r="AL389" i="1"/>
  <c r="AJ389" i="1"/>
  <c r="AH389" i="1"/>
  <c r="AF389" i="1"/>
  <c r="AD389" i="1"/>
  <c r="AB389" i="1"/>
  <c r="Z389" i="1"/>
  <c r="X389" i="1"/>
  <c r="V389" i="1"/>
  <c r="T389" i="1"/>
  <c r="R389" i="1"/>
  <c r="P389" i="1"/>
  <c r="N389" i="1"/>
  <c r="DM388" i="1"/>
  <c r="DL388" i="1"/>
  <c r="DJ388" i="1"/>
  <c r="DH388" i="1"/>
  <c r="DF388" i="1"/>
  <c r="DD388" i="1"/>
  <c r="DB388" i="1"/>
  <c r="CZ388" i="1"/>
  <c r="CX388" i="1"/>
  <c r="CV388" i="1"/>
  <c r="CT388" i="1"/>
  <c r="CR388" i="1"/>
  <c r="CP388" i="1"/>
  <c r="CN388" i="1"/>
  <c r="CL388" i="1"/>
  <c r="CJ388" i="1"/>
  <c r="CH388" i="1"/>
  <c r="CF388" i="1"/>
  <c r="CD388" i="1"/>
  <c r="CB388" i="1"/>
  <c r="BZ388" i="1"/>
  <c r="BX388" i="1"/>
  <c r="BV388" i="1"/>
  <c r="BT388" i="1"/>
  <c r="BR388" i="1"/>
  <c r="BP388" i="1"/>
  <c r="BN388" i="1"/>
  <c r="BL388" i="1"/>
  <c r="BJ388" i="1"/>
  <c r="BH388" i="1"/>
  <c r="BF388" i="1"/>
  <c r="BD388" i="1"/>
  <c r="BB388" i="1"/>
  <c r="AZ388" i="1"/>
  <c r="AX388" i="1"/>
  <c r="AV388" i="1"/>
  <c r="AT388" i="1"/>
  <c r="AR388" i="1"/>
  <c r="AP388" i="1"/>
  <c r="AN388" i="1"/>
  <c r="AL388" i="1"/>
  <c r="AJ388" i="1"/>
  <c r="AH388" i="1"/>
  <c r="AF388" i="1"/>
  <c r="AD388" i="1"/>
  <c r="AB388" i="1"/>
  <c r="Z388" i="1"/>
  <c r="X388" i="1"/>
  <c r="V388" i="1"/>
  <c r="T388" i="1"/>
  <c r="R388" i="1"/>
  <c r="P388" i="1"/>
  <c r="N388" i="1"/>
  <c r="DM387" i="1"/>
  <c r="CZ387" i="1"/>
  <c r="T387" i="1"/>
  <c r="DM386" i="1"/>
  <c r="DD386" i="1"/>
  <c r="CZ386" i="1"/>
  <c r="T386" i="1"/>
  <c r="DN386" i="1" s="1"/>
  <c r="DM385" i="1"/>
  <c r="DD385" i="1"/>
  <c r="CZ385" i="1"/>
  <c r="T385" i="1"/>
  <c r="DN385" i="1" s="1"/>
  <c r="DM384" i="1"/>
  <c r="DD384" i="1"/>
  <c r="CZ384" i="1"/>
  <c r="T384" i="1"/>
  <c r="DN384" i="1" s="1"/>
  <c r="DL383" i="1"/>
  <c r="DJ383" i="1"/>
  <c r="DH383" i="1"/>
  <c r="DF383" i="1"/>
  <c r="DD383" i="1"/>
  <c r="DB383" i="1"/>
  <c r="CZ383" i="1"/>
  <c r="CX383" i="1"/>
  <c r="CV383" i="1"/>
  <c r="CT383" i="1"/>
  <c r="CR383" i="1"/>
  <c r="CP383" i="1"/>
  <c r="CN383" i="1"/>
  <c r="CL383" i="1"/>
  <c r="CJ383" i="1"/>
  <c r="CG383" i="1"/>
  <c r="DM383" i="1" s="1"/>
  <c r="CF383" i="1"/>
  <c r="CD383" i="1"/>
  <c r="CB383" i="1"/>
  <c r="BZ383" i="1"/>
  <c r="BX383" i="1"/>
  <c r="BV383" i="1"/>
  <c r="BT383" i="1"/>
  <c r="BR383" i="1"/>
  <c r="BP383" i="1"/>
  <c r="BN383" i="1"/>
  <c r="BL383" i="1"/>
  <c r="BJ383" i="1"/>
  <c r="BH383" i="1"/>
  <c r="BF383" i="1"/>
  <c r="BD383" i="1"/>
  <c r="BB383" i="1"/>
  <c r="AZ383" i="1"/>
  <c r="AX383" i="1"/>
  <c r="AV383" i="1"/>
  <c r="AT383" i="1"/>
  <c r="AR383" i="1"/>
  <c r="AP383" i="1"/>
  <c r="AN383" i="1"/>
  <c r="AL383" i="1"/>
  <c r="AJ383" i="1"/>
  <c r="AH383" i="1"/>
  <c r="AF383" i="1"/>
  <c r="AD383" i="1"/>
  <c r="AB383" i="1"/>
  <c r="Z383" i="1"/>
  <c r="X383" i="1"/>
  <c r="V383" i="1"/>
  <c r="T383" i="1"/>
  <c r="R383" i="1"/>
  <c r="P383" i="1"/>
  <c r="N383" i="1"/>
  <c r="DL382" i="1"/>
  <c r="DJ382" i="1"/>
  <c r="DH382" i="1"/>
  <c r="DF382" i="1"/>
  <c r="DD382" i="1"/>
  <c r="DB382" i="1"/>
  <c r="CZ382" i="1"/>
  <c r="CX382" i="1"/>
  <c r="CV382" i="1"/>
  <c r="CT382" i="1"/>
  <c r="CR382" i="1"/>
  <c r="CP382" i="1"/>
  <c r="CN382" i="1"/>
  <c r="CL382" i="1"/>
  <c r="CJ382" i="1"/>
  <c r="CG382" i="1"/>
  <c r="DM382" i="1" s="1"/>
  <c r="CF382" i="1"/>
  <c r="CD382" i="1"/>
  <c r="CB382" i="1"/>
  <c r="BZ382" i="1"/>
  <c r="BX382" i="1"/>
  <c r="BV382" i="1"/>
  <c r="BT382" i="1"/>
  <c r="BR382" i="1"/>
  <c r="BP382" i="1"/>
  <c r="BN382" i="1"/>
  <c r="BL382" i="1"/>
  <c r="BJ382" i="1"/>
  <c r="BH382" i="1"/>
  <c r="BF382" i="1"/>
  <c r="BD382" i="1"/>
  <c r="BB382" i="1"/>
  <c r="AZ382" i="1"/>
  <c r="AX382" i="1"/>
  <c r="AV382" i="1"/>
  <c r="AT382" i="1"/>
  <c r="AR382" i="1"/>
  <c r="AP382" i="1"/>
  <c r="AN382" i="1"/>
  <c r="AL382" i="1"/>
  <c r="AJ382" i="1"/>
  <c r="AH382" i="1"/>
  <c r="AF382" i="1"/>
  <c r="AD382" i="1"/>
  <c r="AB382" i="1"/>
  <c r="Z382" i="1"/>
  <c r="X382" i="1"/>
  <c r="V382" i="1"/>
  <c r="T382" i="1"/>
  <c r="R382" i="1"/>
  <c r="P382" i="1"/>
  <c r="N382" i="1"/>
  <c r="DM381" i="1"/>
  <c r="DL381" i="1"/>
  <c r="DJ381" i="1"/>
  <c r="DH381" i="1"/>
  <c r="DF381" i="1"/>
  <c r="DD381" i="1"/>
  <c r="DB381" i="1"/>
  <c r="CZ381" i="1"/>
  <c r="CX381" i="1"/>
  <c r="CV381" i="1"/>
  <c r="CT381" i="1"/>
  <c r="CR381" i="1"/>
  <c r="CP381" i="1"/>
  <c r="CN381" i="1"/>
  <c r="CL381" i="1"/>
  <c r="CJ381" i="1"/>
  <c r="CH381" i="1"/>
  <c r="CF381" i="1"/>
  <c r="CD381" i="1"/>
  <c r="CB381" i="1"/>
  <c r="BZ381" i="1"/>
  <c r="BX381" i="1"/>
  <c r="BV381" i="1"/>
  <c r="BT381" i="1"/>
  <c r="BR381" i="1"/>
  <c r="BP381" i="1"/>
  <c r="BN381" i="1"/>
  <c r="BL381" i="1"/>
  <c r="BJ381" i="1"/>
  <c r="BH381" i="1"/>
  <c r="BF381" i="1"/>
  <c r="BD381" i="1"/>
  <c r="BB381" i="1"/>
  <c r="AZ381" i="1"/>
  <c r="AX381" i="1"/>
  <c r="AV381" i="1"/>
  <c r="AT381" i="1"/>
  <c r="AR381" i="1"/>
  <c r="AP381" i="1"/>
  <c r="AN381" i="1"/>
  <c r="AL381" i="1"/>
  <c r="AJ381" i="1"/>
  <c r="AH381" i="1"/>
  <c r="AF381" i="1"/>
  <c r="AD381" i="1"/>
  <c r="AB381" i="1"/>
  <c r="Z381" i="1"/>
  <c r="X381" i="1"/>
  <c r="V381" i="1"/>
  <c r="T381" i="1"/>
  <c r="R381" i="1"/>
  <c r="P381" i="1"/>
  <c r="N381" i="1"/>
  <c r="DM380" i="1"/>
  <c r="DL380" i="1"/>
  <c r="DJ380" i="1"/>
  <c r="DH380" i="1"/>
  <c r="DF380" i="1"/>
  <c r="DD380" i="1"/>
  <c r="DB380" i="1"/>
  <c r="CZ380" i="1"/>
  <c r="CX380" i="1"/>
  <c r="CV380" i="1"/>
  <c r="CT380" i="1"/>
  <c r="CR380" i="1"/>
  <c r="CP380" i="1"/>
  <c r="CN380" i="1"/>
  <c r="CL380" i="1"/>
  <c r="CJ380" i="1"/>
  <c r="CH380" i="1"/>
  <c r="CF380" i="1"/>
  <c r="CD380" i="1"/>
  <c r="CB380" i="1"/>
  <c r="BZ380" i="1"/>
  <c r="BX380" i="1"/>
  <c r="BV380" i="1"/>
  <c r="BT380" i="1"/>
  <c r="BR380" i="1"/>
  <c r="BP380" i="1"/>
  <c r="BN380" i="1"/>
  <c r="BL380" i="1"/>
  <c r="BJ380" i="1"/>
  <c r="BH380" i="1"/>
  <c r="BF380" i="1"/>
  <c r="BD380" i="1"/>
  <c r="BB380" i="1"/>
  <c r="AZ380" i="1"/>
  <c r="AX380" i="1"/>
  <c r="AV380" i="1"/>
  <c r="AT380" i="1"/>
  <c r="AR380" i="1"/>
  <c r="AP380" i="1"/>
  <c r="AN380" i="1"/>
  <c r="AL380" i="1"/>
  <c r="AJ380" i="1"/>
  <c r="AH380" i="1"/>
  <c r="AF380" i="1"/>
  <c r="AD380" i="1"/>
  <c r="AB380" i="1"/>
  <c r="Z380" i="1"/>
  <c r="X380" i="1"/>
  <c r="V380" i="1"/>
  <c r="T380" i="1"/>
  <c r="R380" i="1"/>
  <c r="P380" i="1"/>
  <c r="N380" i="1"/>
  <c r="DM379" i="1"/>
  <c r="DL379" i="1"/>
  <c r="DJ379" i="1"/>
  <c r="DH379" i="1"/>
  <c r="DF379" i="1"/>
  <c r="DD379" i="1"/>
  <c r="DB379" i="1"/>
  <c r="CZ379" i="1"/>
  <c r="CX379" i="1"/>
  <c r="CV379" i="1"/>
  <c r="CT379" i="1"/>
  <c r="CR379" i="1"/>
  <c r="CP379" i="1"/>
  <c r="CN379" i="1"/>
  <c r="CL379" i="1"/>
  <c r="CJ379" i="1"/>
  <c r="CH379" i="1"/>
  <c r="CF379" i="1"/>
  <c r="CD379" i="1"/>
  <c r="CB379" i="1"/>
  <c r="BZ379" i="1"/>
  <c r="BX379" i="1"/>
  <c r="BV379" i="1"/>
  <c r="BT379" i="1"/>
  <c r="BR379" i="1"/>
  <c r="BP379" i="1"/>
  <c r="BN379" i="1"/>
  <c r="BL379" i="1"/>
  <c r="BJ379" i="1"/>
  <c r="BH379" i="1"/>
  <c r="BF379" i="1"/>
  <c r="BD379" i="1"/>
  <c r="BB379" i="1"/>
  <c r="AZ379" i="1"/>
  <c r="AX379" i="1"/>
  <c r="AV379" i="1"/>
  <c r="AT379" i="1"/>
  <c r="AR379" i="1"/>
  <c r="AP379" i="1"/>
  <c r="AN379" i="1"/>
  <c r="AL379" i="1"/>
  <c r="AJ379" i="1"/>
  <c r="AH379" i="1"/>
  <c r="AF379" i="1"/>
  <c r="AD379" i="1"/>
  <c r="AB379" i="1"/>
  <c r="Z379" i="1"/>
  <c r="X379" i="1"/>
  <c r="V379" i="1"/>
  <c r="T379" i="1"/>
  <c r="R379" i="1"/>
  <c r="P379" i="1"/>
  <c r="N379" i="1"/>
  <c r="DM378" i="1"/>
  <c r="DL378" i="1"/>
  <c r="DJ378" i="1"/>
  <c r="DH378" i="1"/>
  <c r="DF378" i="1"/>
  <c r="DD378" i="1"/>
  <c r="DB378" i="1"/>
  <c r="CZ378" i="1"/>
  <c r="CX378" i="1"/>
  <c r="CV378" i="1"/>
  <c r="CT378" i="1"/>
  <c r="CR378" i="1"/>
  <c r="CP378" i="1"/>
  <c r="CN378" i="1"/>
  <c r="CL378" i="1"/>
  <c r="CJ378" i="1"/>
  <c r="CH378" i="1"/>
  <c r="CF378" i="1"/>
  <c r="CD378" i="1"/>
  <c r="CB378" i="1"/>
  <c r="BZ378" i="1"/>
  <c r="BX378" i="1"/>
  <c r="BV378" i="1"/>
  <c r="BT378" i="1"/>
  <c r="BR378" i="1"/>
  <c r="BP378" i="1"/>
  <c r="BN378" i="1"/>
  <c r="BL378" i="1"/>
  <c r="BJ378" i="1"/>
  <c r="BH378" i="1"/>
  <c r="BF378" i="1"/>
  <c r="BD378" i="1"/>
  <c r="BB378" i="1"/>
  <c r="AZ378" i="1"/>
  <c r="AX378" i="1"/>
  <c r="AV378" i="1"/>
  <c r="AT378" i="1"/>
  <c r="AR378" i="1"/>
  <c r="AP378" i="1"/>
  <c r="AN378" i="1"/>
  <c r="AL378" i="1"/>
  <c r="AJ378" i="1"/>
  <c r="AH378" i="1"/>
  <c r="AF378" i="1"/>
  <c r="AD378" i="1"/>
  <c r="AB378" i="1"/>
  <c r="Z378" i="1"/>
  <c r="X378" i="1"/>
  <c r="V378" i="1"/>
  <c r="T378" i="1"/>
  <c r="R378" i="1"/>
  <c r="P378" i="1"/>
  <c r="N378" i="1"/>
  <c r="DM377" i="1"/>
  <c r="DL377" i="1"/>
  <c r="DJ377" i="1"/>
  <c r="DH377" i="1"/>
  <c r="DF377" i="1"/>
  <c r="DD377" i="1"/>
  <c r="DB377" i="1"/>
  <c r="CZ377" i="1"/>
  <c r="CX377" i="1"/>
  <c r="CV377" i="1"/>
  <c r="CT377" i="1"/>
  <c r="CR377" i="1"/>
  <c r="CP377" i="1"/>
  <c r="CN377" i="1"/>
  <c r="CL377" i="1"/>
  <c r="CJ377" i="1"/>
  <c r="CH377" i="1"/>
  <c r="CF377" i="1"/>
  <c r="CD377" i="1"/>
  <c r="CB377" i="1"/>
  <c r="BZ377" i="1"/>
  <c r="BX377" i="1"/>
  <c r="BV377" i="1"/>
  <c r="BT377" i="1"/>
  <c r="BR377" i="1"/>
  <c r="BP377" i="1"/>
  <c r="BN377" i="1"/>
  <c r="BL377" i="1"/>
  <c r="BJ377" i="1"/>
  <c r="BH377" i="1"/>
  <c r="BF377" i="1"/>
  <c r="BD377" i="1"/>
  <c r="BB377" i="1"/>
  <c r="AZ377" i="1"/>
  <c r="AX377" i="1"/>
  <c r="AV377" i="1"/>
  <c r="AT377" i="1"/>
  <c r="AR377" i="1"/>
  <c r="AP377" i="1"/>
  <c r="AN377" i="1"/>
  <c r="AL377" i="1"/>
  <c r="AJ377" i="1"/>
  <c r="AH377" i="1"/>
  <c r="AF377" i="1"/>
  <c r="AD377" i="1"/>
  <c r="AB377" i="1"/>
  <c r="Z377" i="1"/>
  <c r="X377" i="1"/>
  <c r="V377" i="1"/>
  <c r="T377" i="1"/>
  <c r="R377" i="1"/>
  <c r="P377" i="1"/>
  <c r="N377" i="1"/>
  <c r="DL376" i="1"/>
  <c r="DJ376" i="1"/>
  <c r="DH376" i="1"/>
  <c r="DF376" i="1"/>
  <c r="DD376" i="1"/>
  <c r="DB376" i="1"/>
  <c r="CZ376" i="1"/>
  <c r="CX376" i="1"/>
  <c r="CV376" i="1"/>
  <c r="CT376" i="1"/>
  <c r="CR376" i="1"/>
  <c r="CP376" i="1"/>
  <c r="CN376" i="1"/>
  <c r="CL376" i="1"/>
  <c r="CJ376" i="1"/>
  <c r="CG376" i="1"/>
  <c r="DM376" i="1" s="1"/>
  <c r="CF376" i="1"/>
  <c r="CD376" i="1"/>
  <c r="CB376" i="1"/>
  <c r="BZ376" i="1"/>
  <c r="BX376" i="1"/>
  <c r="BV376" i="1"/>
  <c r="BT376" i="1"/>
  <c r="BR376" i="1"/>
  <c r="BP376" i="1"/>
  <c r="BN376" i="1"/>
  <c r="BL376" i="1"/>
  <c r="BJ376" i="1"/>
  <c r="BH376" i="1"/>
  <c r="BF376" i="1"/>
  <c r="BD376" i="1"/>
  <c r="BB376" i="1"/>
  <c r="AZ376" i="1"/>
  <c r="AX376" i="1"/>
  <c r="AV376" i="1"/>
  <c r="AT376" i="1"/>
  <c r="AR376" i="1"/>
  <c r="AP376" i="1"/>
  <c r="AN376" i="1"/>
  <c r="AL376" i="1"/>
  <c r="AJ376" i="1"/>
  <c r="AH376" i="1"/>
  <c r="AF376" i="1"/>
  <c r="AD376" i="1"/>
  <c r="AB376" i="1"/>
  <c r="Z376" i="1"/>
  <c r="X376" i="1"/>
  <c r="V376" i="1"/>
  <c r="T376" i="1"/>
  <c r="R376" i="1"/>
  <c r="P376" i="1"/>
  <c r="N376" i="1"/>
  <c r="DL375" i="1"/>
  <c r="DJ375" i="1"/>
  <c r="DH375" i="1"/>
  <c r="DH374" i="1" s="1"/>
  <c r="DF375" i="1"/>
  <c r="DD375" i="1"/>
  <c r="DB375" i="1"/>
  <c r="CZ375" i="1"/>
  <c r="CZ374" i="1" s="1"/>
  <c r="CX375" i="1"/>
  <c r="CV375" i="1"/>
  <c r="CT375" i="1"/>
  <c r="CR375" i="1"/>
  <c r="CR374" i="1" s="1"/>
  <c r="CP375" i="1"/>
  <c r="CN375" i="1"/>
  <c r="CL375" i="1"/>
  <c r="CJ375" i="1"/>
  <c r="CJ374" i="1" s="1"/>
  <c r="CG375" i="1"/>
  <c r="CG374" i="1" s="1"/>
  <c r="CF375" i="1"/>
  <c r="CD375" i="1"/>
  <c r="CB375" i="1"/>
  <c r="CB374" i="1" s="1"/>
  <c r="BZ375" i="1"/>
  <c r="BX375" i="1"/>
  <c r="BV375" i="1"/>
  <c r="BT375" i="1"/>
  <c r="BR375" i="1"/>
  <c r="BP375" i="1"/>
  <c r="BN375" i="1"/>
  <c r="BL375" i="1"/>
  <c r="BL374" i="1" s="1"/>
  <c r="BJ375" i="1"/>
  <c r="BH375" i="1"/>
  <c r="BF375" i="1"/>
  <c r="BD375" i="1"/>
  <c r="BB375" i="1"/>
  <c r="AZ375" i="1"/>
  <c r="AX375" i="1"/>
  <c r="AV375" i="1"/>
  <c r="AV374" i="1" s="1"/>
  <c r="AT375" i="1"/>
  <c r="AR375" i="1"/>
  <c r="AP375" i="1"/>
  <c r="AN375" i="1"/>
  <c r="AN374" i="1" s="1"/>
  <c r="AL375" i="1"/>
  <c r="AL374" i="1" s="1"/>
  <c r="AJ375" i="1"/>
  <c r="AH375" i="1"/>
  <c r="AF375" i="1"/>
  <c r="AD375" i="1"/>
  <c r="AD374" i="1" s="1"/>
  <c r="AB375" i="1"/>
  <c r="Z375" i="1"/>
  <c r="X375" i="1"/>
  <c r="V375" i="1"/>
  <c r="V374" i="1" s="1"/>
  <c r="T375" i="1"/>
  <c r="R375" i="1"/>
  <c r="P375" i="1"/>
  <c r="N375" i="1"/>
  <c r="N374" i="1" s="1"/>
  <c r="DK374" i="1"/>
  <c r="DG374" i="1"/>
  <c r="DE374" i="1"/>
  <c r="DC374" i="1"/>
  <c r="DA374" i="1"/>
  <c r="CY374" i="1"/>
  <c r="CW374" i="1"/>
  <c r="CU374" i="1"/>
  <c r="CS374" i="1"/>
  <c r="CQ374" i="1"/>
  <c r="CO374" i="1"/>
  <c r="CM374" i="1"/>
  <c r="CK374" i="1"/>
  <c r="CI374" i="1"/>
  <c r="CE374" i="1"/>
  <c r="CC374" i="1"/>
  <c r="CA374" i="1"/>
  <c r="BY374" i="1"/>
  <c r="BW374" i="1"/>
  <c r="BU374" i="1"/>
  <c r="BS374" i="1"/>
  <c r="BQ374" i="1"/>
  <c r="BO374" i="1"/>
  <c r="BM374" i="1"/>
  <c r="BK374" i="1"/>
  <c r="BI374" i="1"/>
  <c r="BG374" i="1"/>
  <c r="BE374" i="1"/>
  <c r="BC374" i="1"/>
  <c r="BA374" i="1"/>
  <c r="AY374" i="1"/>
  <c r="AW374" i="1"/>
  <c r="AU374" i="1"/>
  <c r="AS374" i="1"/>
  <c r="AQ374" i="1"/>
  <c r="AM374" i="1"/>
  <c r="AK374" i="1"/>
  <c r="AI374" i="1"/>
  <c r="AG374" i="1"/>
  <c r="AE374" i="1"/>
  <c r="AC374" i="1"/>
  <c r="AA374" i="1"/>
  <c r="Y374" i="1"/>
  <c r="W374" i="1"/>
  <c r="U374" i="1"/>
  <c r="S374" i="1"/>
  <c r="Q374" i="1"/>
  <c r="O374" i="1"/>
  <c r="M374" i="1"/>
  <c r="DM373" i="1"/>
  <c r="DL373" i="1"/>
  <c r="DJ373" i="1"/>
  <c r="DH373" i="1"/>
  <c r="DF373" i="1"/>
  <c r="DD373" i="1"/>
  <c r="DB373" i="1"/>
  <c r="CZ373" i="1"/>
  <c r="CX373" i="1"/>
  <c r="CV373" i="1"/>
  <c r="CT373" i="1"/>
  <c r="CR373" i="1"/>
  <c r="CP373" i="1"/>
  <c r="CN373" i="1"/>
  <c r="CL373" i="1"/>
  <c r="CJ373" i="1"/>
  <c r="CH373" i="1"/>
  <c r="CF373" i="1"/>
  <c r="CD373" i="1"/>
  <c r="CB373" i="1"/>
  <c r="BZ373" i="1"/>
  <c r="BX373" i="1"/>
  <c r="BV373" i="1"/>
  <c r="BT373" i="1"/>
  <c r="BR373" i="1"/>
  <c r="BP373" i="1"/>
  <c r="BN373" i="1"/>
  <c r="BL373" i="1"/>
  <c r="BJ373" i="1"/>
  <c r="BH373" i="1"/>
  <c r="BF373" i="1"/>
  <c r="BD373" i="1"/>
  <c r="BB373" i="1"/>
  <c r="AZ373" i="1"/>
  <c r="AX373" i="1"/>
  <c r="AV373" i="1"/>
  <c r="AT373" i="1"/>
  <c r="AR373" i="1"/>
  <c r="AP373" i="1"/>
  <c r="AN373" i="1"/>
  <c r="AL373" i="1"/>
  <c r="AJ373" i="1"/>
  <c r="AH373" i="1"/>
  <c r="AF373" i="1"/>
  <c r="AD373" i="1"/>
  <c r="AB373" i="1"/>
  <c r="Z373" i="1"/>
  <c r="X373" i="1"/>
  <c r="V373" i="1"/>
  <c r="T373" i="1"/>
  <c r="R373" i="1"/>
  <c r="P373" i="1"/>
  <c r="N373" i="1"/>
  <c r="DM372" i="1"/>
  <c r="DL372" i="1"/>
  <c r="DJ372" i="1"/>
  <c r="DH372" i="1"/>
  <c r="DF372" i="1"/>
  <c r="DD372" i="1"/>
  <c r="DB372" i="1"/>
  <c r="CZ372" i="1"/>
  <c r="CX372" i="1"/>
  <c r="CV372" i="1"/>
  <c r="CT372" i="1"/>
  <c r="CR372" i="1"/>
  <c r="CP372" i="1"/>
  <c r="CN372" i="1"/>
  <c r="CL372" i="1"/>
  <c r="CJ372" i="1"/>
  <c r="CH372" i="1"/>
  <c r="CF372" i="1"/>
  <c r="CD372" i="1"/>
  <c r="CB372" i="1"/>
  <c r="BZ372" i="1"/>
  <c r="BX372" i="1"/>
  <c r="BV372" i="1"/>
  <c r="BT372" i="1"/>
  <c r="BR372" i="1"/>
  <c r="BP372" i="1"/>
  <c r="BN372" i="1"/>
  <c r="BL372" i="1"/>
  <c r="BJ372" i="1"/>
  <c r="BH372" i="1"/>
  <c r="BF372" i="1"/>
  <c r="BD372" i="1"/>
  <c r="BB372" i="1"/>
  <c r="AZ372" i="1"/>
  <c r="AX372" i="1"/>
  <c r="AV372" i="1"/>
  <c r="AT372" i="1"/>
  <c r="AR372" i="1"/>
  <c r="AP372" i="1"/>
  <c r="AN372" i="1"/>
  <c r="AL372" i="1"/>
  <c r="AJ372" i="1"/>
  <c r="AH372" i="1"/>
  <c r="AF372" i="1"/>
  <c r="AD372" i="1"/>
  <c r="AB372" i="1"/>
  <c r="Z372" i="1"/>
  <c r="X372" i="1"/>
  <c r="V372" i="1"/>
  <c r="T372" i="1"/>
  <c r="R372" i="1"/>
  <c r="P372" i="1"/>
  <c r="N372" i="1"/>
  <c r="DM371" i="1"/>
  <c r="DL371" i="1"/>
  <c r="DJ371" i="1"/>
  <c r="DH371" i="1"/>
  <c r="DF371" i="1"/>
  <c r="DD371" i="1"/>
  <c r="DB371" i="1"/>
  <c r="CZ371" i="1"/>
  <c r="CX371" i="1"/>
  <c r="CV371" i="1"/>
  <c r="CT371" i="1"/>
  <c r="CR371" i="1"/>
  <c r="CP371" i="1"/>
  <c r="CN371" i="1"/>
  <c r="CL371" i="1"/>
  <c r="CJ371" i="1"/>
  <c r="CH371" i="1"/>
  <c r="CF371" i="1"/>
  <c r="CD371" i="1"/>
  <c r="CB371" i="1"/>
  <c r="BZ371" i="1"/>
  <c r="BX371" i="1"/>
  <c r="BV371" i="1"/>
  <c r="BT371" i="1"/>
  <c r="BR371" i="1"/>
  <c r="BP371" i="1"/>
  <c r="BN371" i="1"/>
  <c r="BL371" i="1"/>
  <c r="BJ371" i="1"/>
  <c r="BH371" i="1"/>
  <c r="BF371" i="1"/>
  <c r="BD371" i="1"/>
  <c r="BB371" i="1"/>
  <c r="AZ371" i="1"/>
  <c r="AX371" i="1"/>
  <c r="AV371" i="1"/>
  <c r="AT371" i="1"/>
  <c r="AR371" i="1"/>
  <c r="AP371" i="1"/>
  <c r="AN371" i="1"/>
  <c r="AL371" i="1"/>
  <c r="AJ371" i="1"/>
  <c r="AH371" i="1"/>
  <c r="AF371" i="1"/>
  <c r="AD371" i="1"/>
  <c r="AB371" i="1"/>
  <c r="Z371" i="1"/>
  <c r="X371" i="1"/>
  <c r="V371" i="1"/>
  <c r="T371" i="1"/>
  <c r="R371" i="1"/>
  <c r="P371" i="1"/>
  <c r="N371" i="1"/>
  <c r="DM370" i="1"/>
  <c r="DL370" i="1"/>
  <c r="DJ370" i="1"/>
  <c r="DH370" i="1"/>
  <c r="DF370" i="1"/>
  <c r="DD370" i="1"/>
  <c r="DB370" i="1"/>
  <c r="CZ370" i="1"/>
  <c r="CX370" i="1"/>
  <c r="CV370" i="1"/>
  <c r="CT370" i="1"/>
  <c r="CR370" i="1"/>
  <c r="CP370" i="1"/>
  <c r="CN370" i="1"/>
  <c r="CL370" i="1"/>
  <c r="CJ370" i="1"/>
  <c r="CH370" i="1"/>
  <c r="CF370" i="1"/>
  <c r="CD370" i="1"/>
  <c r="CB370" i="1"/>
  <c r="BZ370" i="1"/>
  <c r="BX370" i="1"/>
  <c r="BV370" i="1"/>
  <c r="BT370" i="1"/>
  <c r="BR370" i="1"/>
  <c r="BP370" i="1"/>
  <c r="BN370" i="1"/>
  <c r="BL370" i="1"/>
  <c r="BJ370" i="1"/>
  <c r="BH370" i="1"/>
  <c r="BF370" i="1"/>
  <c r="BD370" i="1"/>
  <c r="BB370" i="1"/>
  <c r="AZ370" i="1"/>
  <c r="AX370" i="1"/>
  <c r="AV370" i="1"/>
  <c r="AT370" i="1"/>
  <c r="AR370" i="1"/>
  <c r="AP370" i="1"/>
  <c r="AN370" i="1"/>
  <c r="AL370" i="1"/>
  <c r="AJ370" i="1"/>
  <c r="AH370" i="1"/>
  <c r="AF370" i="1"/>
  <c r="AD370" i="1"/>
  <c r="AB370" i="1"/>
  <c r="Z370" i="1"/>
  <c r="X370" i="1"/>
  <c r="V370" i="1"/>
  <c r="T370" i="1"/>
  <c r="R370" i="1"/>
  <c r="P370" i="1"/>
  <c r="N370" i="1"/>
  <c r="DM369" i="1"/>
  <c r="DL369" i="1"/>
  <c r="DJ369" i="1"/>
  <c r="DH369" i="1"/>
  <c r="DF369" i="1"/>
  <c r="DD369" i="1"/>
  <c r="DB369" i="1"/>
  <c r="CZ369" i="1"/>
  <c r="CX369" i="1"/>
  <c r="CV369" i="1"/>
  <c r="CT369" i="1"/>
  <c r="CR369" i="1"/>
  <c r="CP369" i="1"/>
  <c r="CN369" i="1"/>
  <c r="CL369" i="1"/>
  <c r="CJ369" i="1"/>
  <c r="CH369" i="1"/>
  <c r="CF369" i="1"/>
  <c r="CD369" i="1"/>
  <c r="CB369" i="1"/>
  <c r="BZ369" i="1"/>
  <c r="BX369" i="1"/>
  <c r="BV369" i="1"/>
  <c r="BT369" i="1"/>
  <c r="BR369" i="1"/>
  <c r="BP369" i="1"/>
  <c r="BN369" i="1"/>
  <c r="BL369" i="1"/>
  <c r="BJ369" i="1"/>
  <c r="BH369" i="1"/>
  <c r="BF369" i="1"/>
  <c r="BD369" i="1"/>
  <c r="BB369" i="1"/>
  <c r="AZ369" i="1"/>
  <c r="AX369" i="1"/>
  <c r="AV369" i="1"/>
  <c r="AT369" i="1"/>
  <c r="AR369" i="1"/>
  <c r="AP369" i="1"/>
  <c r="AN369" i="1"/>
  <c r="AL369" i="1"/>
  <c r="AJ369" i="1"/>
  <c r="AH369" i="1"/>
  <c r="AF369" i="1"/>
  <c r="AD369" i="1"/>
  <c r="AB369" i="1"/>
  <c r="Z369" i="1"/>
  <c r="X369" i="1"/>
  <c r="V369" i="1"/>
  <c r="T369" i="1"/>
  <c r="R369" i="1"/>
  <c r="P369" i="1"/>
  <c r="N369" i="1"/>
  <c r="DM368" i="1"/>
  <c r="DL368" i="1"/>
  <c r="DJ368" i="1"/>
  <c r="DH368" i="1"/>
  <c r="DF368" i="1"/>
  <c r="DD368" i="1"/>
  <c r="DB368" i="1"/>
  <c r="CZ368" i="1"/>
  <c r="CX368" i="1"/>
  <c r="CV368" i="1"/>
  <c r="CT368" i="1"/>
  <c r="CR368" i="1"/>
  <c r="CP368" i="1"/>
  <c r="CN368" i="1"/>
  <c r="CL368" i="1"/>
  <c r="CJ368" i="1"/>
  <c r="CH368" i="1"/>
  <c r="CF368" i="1"/>
  <c r="CD368" i="1"/>
  <c r="CB368" i="1"/>
  <c r="BZ368" i="1"/>
  <c r="BX368" i="1"/>
  <c r="BV368" i="1"/>
  <c r="BT368" i="1"/>
  <c r="BR368" i="1"/>
  <c r="BP368" i="1"/>
  <c r="BN368" i="1"/>
  <c r="BL368" i="1"/>
  <c r="BJ368" i="1"/>
  <c r="BH368" i="1"/>
  <c r="BF368" i="1"/>
  <c r="BD368" i="1"/>
  <c r="BB368" i="1"/>
  <c r="AZ368" i="1"/>
  <c r="AX368" i="1"/>
  <c r="AV368" i="1"/>
  <c r="AT368" i="1"/>
  <c r="AR368" i="1"/>
  <c r="AP368" i="1"/>
  <c r="AN368" i="1"/>
  <c r="AL368" i="1"/>
  <c r="AJ368" i="1"/>
  <c r="AH368" i="1"/>
  <c r="AF368" i="1"/>
  <c r="AD368" i="1"/>
  <c r="AB368" i="1"/>
  <c r="Z368" i="1"/>
  <c r="X368" i="1"/>
  <c r="V368" i="1"/>
  <c r="T368" i="1"/>
  <c r="R368" i="1"/>
  <c r="P368" i="1"/>
  <c r="N368" i="1"/>
  <c r="DL367" i="1"/>
  <c r="DJ367" i="1"/>
  <c r="DH367" i="1"/>
  <c r="DF367" i="1"/>
  <c r="DD367" i="1"/>
  <c r="DB367" i="1"/>
  <c r="CZ367" i="1"/>
  <c r="CX367" i="1"/>
  <c r="CV367" i="1"/>
  <c r="CT367" i="1"/>
  <c r="CR367" i="1"/>
  <c r="CP367" i="1"/>
  <c r="CN367" i="1"/>
  <c r="CL367" i="1"/>
  <c r="CJ367" i="1"/>
  <c r="CH367" i="1"/>
  <c r="CF367" i="1"/>
  <c r="CD367" i="1"/>
  <c r="CB367" i="1"/>
  <c r="BZ367" i="1"/>
  <c r="BX367" i="1"/>
  <c r="BV367" i="1"/>
  <c r="BT367" i="1"/>
  <c r="BR367" i="1"/>
  <c r="BP367" i="1"/>
  <c r="BM367" i="1"/>
  <c r="BN367" i="1" s="1"/>
  <c r="BL367" i="1"/>
  <c r="BJ367" i="1"/>
  <c r="BH367" i="1"/>
  <c r="BF367" i="1"/>
  <c r="BD367" i="1"/>
  <c r="BB367" i="1"/>
  <c r="AZ367" i="1"/>
  <c r="AX367" i="1"/>
  <c r="AV367" i="1"/>
  <c r="AS367" i="1"/>
  <c r="AT367" i="1" s="1"/>
  <c r="AR367" i="1"/>
  <c r="AP367" i="1"/>
  <c r="AN367" i="1"/>
  <c r="AL367" i="1"/>
  <c r="AJ367" i="1"/>
  <c r="AH367" i="1"/>
  <c r="AF367" i="1"/>
  <c r="AD367" i="1"/>
  <c r="AB367" i="1"/>
  <c r="Z367" i="1"/>
  <c r="X367" i="1"/>
  <c r="V367" i="1"/>
  <c r="T367" i="1"/>
  <c r="R367" i="1"/>
  <c r="P367" i="1"/>
  <c r="N367" i="1"/>
  <c r="DL366" i="1"/>
  <c r="DJ366" i="1"/>
  <c r="DH366" i="1"/>
  <c r="DF366" i="1"/>
  <c r="DD366" i="1"/>
  <c r="DB366" i="1"/>
  <c r="CZ366" i="1"/>
  <c r="CX366" i="1"/>
  <c r="CV366" i="1"/>
  <c r="CT366" i="1"/>
  <c r="CR366" i="1"/>
  <c r="CP366" i="1"/>
  <c r="CN366" i="1"/>
  <c r="CL366" i="1"/>
  <c r="CJ366" i="1"/>
  <c r="CH366" i="1"/>
  <c r="CF366" i="1"/>
  <c r="CD366" i="1"/>
  <c r="CB366" i="1"/>
  <c r="BZ366" i="1"/>
  <c r="BX366" i="1"/>
  <c r="BV366" i="1"/>
  <c r="BT366" i="1"/>
  <c r="BR366" i="1"/>
  <c r="BP366" i="1"/>
  <c r="BN366" i="1"/>
  <c r="BL366" i="1"/>
  <c r="BJ366" i="1"/>
  <c r="BH366" i="1"/>
  <c r="BF366" i="1"/>
  <c r="BD366" i="1"/>
  <c r="BB366" i="1"/>
  <c r="AZ366" i="1"/>
  <c r="AX366" i="1"/>
  <c r="AV366" i="1"/>
  <c r="AT366" i="1"/>
  <c r="AQ366" i="1"/>
  <c r="AR366" i="1" s="1"/>
  <c r="AP366" i="1"/>
  <c r="AN366" i="1"/>
  <c r="AL366" i="1"/>
  <c r="AJ366" i="1"/>
  <c r="AH366" i="1"/>
  <c r="AF366" i="1"/>
  <c r="AD366" i="1"/>
  <c r="AB366" i="1"/>
  <c r="Z366" i="1"/>
  <c r="X366" i="1"/>
  <c r="V366" i="1"/>
  <c r="T366" i="1"/>
  <c r="R366" i="1"/>
  <c r="P366" i="1"/>
  <c r="N366" i="1"/>
  <c r="DM365" i="1"/>
  <c r="DL365" i="1"/>
  <c r="DJ365" i="1"/>
  <c r="DH365" i="1"/>
  <c r="DF365" i="1"/>
  <c r="DD365" i="1"/>
  <c r="DB365" i="1"/>
  <c r="CZ365" i="1"/>
  <c r="CX365" i="1"/>
  <c r="CV365" i="1"/>
  <c r="CT365" i="1"/>
  <c r="CR365" i="1"/>
  <c r="CP365" i="1"/>
  <c r="CN365" i="1"/>
  <c r="CL365" i="1"/>
  <c r="CJ365" i="1"/>
  <c r="CH365" i="1"/>
  <c r="CF365" i="1"/>
  <c r="CD365" i="1"/>
  <c r="CB365" i="1"/>
  <c r="BZ365" i="1"/>
  <c r="BX365" i="1"/>
  <c r="BV365" i="1"/>
  <c r="BT365" i="1"/>
  <c r="BR365" i="1"/>
  <c r="BP365" i="1"/>
  <c r="BN365" i="1"/>
  <c r="BL365" i="1"/>
  <c r="BJ365" i="1"/>
  <c r="BH365" i="1"/>
  <c r="BF365" i="1"/>
  <c r="BD365" i="1"/>
  <c r="BB365" i="1"/>
  <c r="AZ365" i="1"/>
  <c r="AX365" i="1"/>
  <c r="AV365" i="1"/>
  <c r="AT365" i="1"/>
  <c r="AR365" i="1"/>
  <c r="AP365" i="1"/>
  <c r="AN365" i="1"/>
  <c r="AL365" i="1"/>
  <c r="AJ365" i="1"/>
  <c r="AH365" i="1"/>
  <c r="AF365" i="1"/>
  <c r="AD365" i="1"/>
  <c r="AB365" i="1"/>
  <c r="Z365" i="1"/>
  <c r="X365" i="1"/>
  <c r="V365" i="1"/>
  <c r="T365" i="1"/>
  <c r="R365" i="1"/>
  <c r="P365" i="1"/>
  <c r="N365" i="1"/>
  <c r="DM364" i="1"/>
  <c r="DL364" i="1"/>
  <c r="DJ364" i="1"/>
  <c r="DH364" i="1"/>
  <c r="DF364" i="1"/>
  <c r="DD364" i="1"/>
  <c r="DB364" i="1"/>
  <c r="CZ364" i="1"/>
  <c r="CX364" i="1"/>
  <c r="CV364" i="1"/>
  <c r="CT364" i="1"/>
  <c r="CR364" i="1"/>
  <c r="CP364" i="1"/>
  <c r="CN364" i="1"/>
  <c r="CL364" i="1"/>
  <c r="CJ364" i="1"/>
  <c r="CH364" i="1"/>
  <c r="CF364" i="1"/>
  <c r="CD364" i="1"/>
  <c r="CB364" i="1"/>
  <c r="BZ364" i="1"/>
  <c r="BX364" i="1"/>
  <c r="BV364" i="1"/>
  <c r="BT364" i="1"/>
  <c r="BR364" i="1"/>
  <c r="BP364" i="1"/>
  <c r="BN364" i="1"/>
  <c r="BL364" i="1"/>
  <c r="BJ364" i="1"/>
  <c r="BH364" i="1"/>
  <c r="BF364" i="1"/>
  <c r="BD364" i="1"/>
  <c r="BB364" i="1"/>
  <c r="AZ364" i="1"/>
  <c r="AX364" i="1"/>
  <c r="AV364" i="1"/>
  <c r="AT364" i="1"/>
  <c r="AR364" i="1"/>
  <c r="AP364" i="1"/>
  <c r="AN364" i="1"/>
  <c r="AL364" i="1"/>
  <c r="AJ364" i="1"/>
  <c r="AH364" i="1"/>
  <c r="AF364" i="1"/>
  <c r="AD364" i="1"/>
  <c r="AB364" i="1"/>
  <c r="Z364" i="1"/>
  <c r="X364" i="1"/>
  <c r="V364" i="1"/>
  <c r="T364" i="1"/>
  <c r="R364" i="1"/>
  <c r="P364" i="1"/>
  <c r="N364" i="1"/>
  <c r="DM363" i="1"/>
  <c r="DL363" i="1"/>
  <c r="DJ363" i="1"/>
  <c r="DH363" i="1"/>
  <c r="DF363" i="1"/>
  <c r="DD363" i="1"/>
  <c r="DB363" i="1"/>
  <c r="CZ363" i="1"/>
  <c r="CX363" i="1"/>
  <c r="CV363" i="1"/>
  <c r="CT363" i="1"/>
  <c r="CR363" i="1"/>
  <c r="CP363" i="1"/>
  <c r="CN363" i="1"/>
  <c r="CL363" i="1"/>
  <c r="CJ363" i="1"/>
  <c r="CH363" i="1"/>
  <c r="CF363" i="1"/>
  <c r="CD363" i="1"/>
  <c r="CB363" i="1"/>
  <c r="BZ363" i="1"/>
  <c r="BX363" i="1"/>
  <c r="BV363" i="1"/>
  <c r="BT363" i="1"/>
  <c r="BR363" i="1"/>
  <c r="BP363" i="1"/>
  <c r="BN363" i="1"/>
  <c r="BL363" i="1"/>
  <c r="BJ363" i="1"/>
  <c r="BH363" i="1"/>
  <c r="BF363" i="1"/>
  <c r="BD363" i="1"/>
  <c r="BB363" i="1"/>
  <c r="AZ363" i="1"/>
  <c r="AX363" i="1"/>
  <c r="AV363" i="1"/>
  <c r="AT363" i="1"/>
  <c r="AR363" i="1"/>
  <c r="AP363" i="1"/>
  <c r="AN363" i="1"/>
  <c r="AL363" i="1"/>
  <c r="AJ363" i="1"/>
  <c r="AJ362" i="1" s="1"/>
  <c r="AH363" i="1"/>
  <c r="AF363" i="1"/>
  <c r="AD363" i="1"/>
  <c r="AB363" i="1"/>
  <c r="AB362" i="1" s="1"/>
  <c r="Z363" i="1"/>
  <c r="X363" i="1"/>
  <c r="V363" i="1"/>
  <c r="T363" i="1"/>
  <c r="T362" i="1" s="1"/>
  <c r="R363" i="1"/>
  <c r="P363" i="1"/>
  <c r="N363" i="1"/>
  <c r="DK362" i="1"/>
  <c r="DG362" i="1"/>
  <c r="DE362" i="1"/>
  <c r="DC362" i="1"/>
  <c r="DA362" i="1"/>
  <c r="CY362" i="1"/>
  <c r="CW362" i="1"/>
  <c r="CU362" i="1"/>
  <c r="CS362" i="1"/>
  <c r="CQ362" i="1"/>
  <c r="CO362" i="1"/>
  <c r="CM362" i="1"/>
  <c r="CK362" i="1"/>
  <c r="CI362" i="1"/>
  <c r="CG362" i="1"/>
  <c r="CE362" i="1"/>
  <c r="CC362" i="1"/>
  <c r="CA362" i="1"/>
  <c r="BY362" i="1"/>
  <c r="BW362" i="1"/>
  <c r="BU362" i="1"/>
  <c r="BS362" i="1"/>
  <c r="BQ362" i="1"/>
  <c r="BO362" i="1"/>
  <c r="BM362" i="1"/>
  <c r="BK362" i="1"/>
  <c r="BI362" i="1"/>
  <c r="BG362" i="1"/>
  <c r="BE362" i="1"/>
  <c r="BC362" i="1"/>
  <c r="BA362" i="1"/>
  <c r="AY362" i="1"/>
  <c r="AW362" i="1"/>
  <c r="AU362" i="1"/>
  <c r="AM362" i="1"/>
  <c r="AK362" i="1"/>
  <c r="AI362" i="1"/>
  <c r="AG362" i="1"/>
  <c r="AE362" i="1"/>
  <c r="AC362" i="1"/>
  <c r="AA362" i="1"/>
  <c r="Y362" i="1"/>
  <c r="W362" i="1"/>
  <c r="U362" i="1"/>
  <c r="S362" i="1"/>
  <c r="Q362" i="1"/>
  <c r="O362" i="1"/>
  <c r="M362" i="1"/>
  <c r="DM361" i="1"/>
  <c r="DL361" i="1"/>
  <c r="DJ361" i="1"/>
  <c r="DH361" i="1"/>
  <c r="DF361" i="1"/>
  <c r="DD361" i="1"/>
  <c r="DB361" i="1"/>
  <c r="CZ361" i="1"/>
  <c r="CX361" i="1"/>
  <c r="CV361" i="1"/>
  <c r="CT361" i="1"/>
  <c r="CR361" i="1"/>
  <c r="CP361" i="1"/>
  <c r="CN361" i="1"/>
  <c r="CL361" i="1"/>
  <c r="CJ361" i="1"/>
  <c r="CH361" i="1"/>
  <c r="CF361" i="1"/>
  <c r="CD361" i="1"/>
  <c r="CB361" i="1"/>
  <c r="BZ361" i="1"/>
  <c r="BX361" i="1"/>
  <c r="BV361" i="1"/>
  <c r="BT361" i="1"/>
  <c r="BR361" i="1"/>
  <c r="BP361" i="1"/>
  <c r="BN361" i="1"/>
  <c r="BL361" i="1"/>
  <c r="BJ361" i="1"/>
  <c r="BH361" i="1"/>
  <c r="BF361" i="1"/>
  <c r="BD361" i="1"/>
  <c r="BB361" i="1"/>
  <c r="AZ361" i="1"/>
  <c r="AX361" i="1"/>
  <c r="AV361" i="1"/>
  <c r="AT361" i="1"/>
  <c r="AR361" i="1"/>
  <c r="AP361" i="1"/>
  <c r="AN361" i="1"/>
  <c r="AL361" i="1"/>
  <c r="AJ361" i="1"/>
  <c r="AH361" i="1"/>
  <c r="AF361" i="1"/>
  <c r="AD361" i="1"/>
  <c r="AB361" i="1"/>
  <c r="Z361" i="1"/>
  <c r="X361" i="1"/>
  <c r="V361" i="1"/>
  <c r="T361" i="1"/>
  <c r="R361" i="1"/>
  <c r="P361" i="1"/>
  <c r="N361" i="1"/>
  <c r="DM360" i="1"/>
  <c r="DL360" i="1"/>
  <c r="DJ360" i="1"/>
  <c r="DH360" i="1"/>
  <c r="DF360" i="1"/>
  <c r="DD360" i="1"/>
  <c r="DB360" i="1"/>
  <c r="CZ360" i="1"/>
  <c r="CX360" i="1"/>
  <c r="CV360" i="1"/>
  <c r="CT360" i="1"/>
  <c r="CR360" i="1"/>
  <c r="CP360" i="1"/>
  <c r="CN360" i="1"/>
  <c r="CL360" i="1"/>
  <c r="CJ360" i="1"/>
  <c r="CH360" i="1"/>
  <c r="CF360" i="1"/>
  <c r="CD360" i="1"/>
  <c r="CB360" i="1"/>
  <c r="BZ360" i="1"/>
  <c r="BX360" i="1"/>
  <c r="BV360" i="1"/>
  <c r="BT360" i="1"/>
  <c r="BR360" i="1"/>
  <c r="BP360" i="1"/>
  <c r="BN360" i="1"/>
  <c r="BL360" i="1"/>
  <c r="BJ360" i="1"/>
  <c r="BH360" i="1"/>
  <c r="BF360" i="1"/>
  <c r="BD360" i="1"/>
  <c r="BB360" i="1"/>
  <c r="AZ360" i="1"/>
  <c r="AX360" i="1"/>
  <c r="AV360" i="1"/>
  <c r="AT360" i="1"/>
  <c r="AR360" i="1"/>
  <c r="AP360" i="1"/>
  <c r="AN360" i="1"/>
  <c r="AL360" i="1"/>
  <c r="AJ360" i="1"/>
  <c r="AH360" i="1"/>
  <c r="AF360" i="1"/>
  <c r="AD360" i="1"/>
  <c r="AB360" i="1"/>
  <c r="Z360" i="1"/>
  <c r="X360" i="1"/>
  <c r="V360" i="1"/>
  <c r="T360" i="1"/>
  <c r="R360" i="1"/>
  <c r="P360" i="1"/>
  <c r="N360" i="1"/>
  <c r="DM359" i="1"/>
  <c r="DL359" i="1"/>
  <c r="DJ359" i="1"/>
  <c r="DH359" i="1"/>
  <c r="DF359" i="1"/>
  <c r="DD359" i="1"/>
  <c r="DB359" i="1"/>
  <c r="CZ359" i="1"/>
  <c r="CX359" i="1"/>
  <c r="CV359" i="1"/>
  <c r="CT359" i="1"/>
  <c r="CR359" i="1"/>
  <c r="CP359" i="1"/>
  <c r="CN359" i="1"/>
  <c r="CL359" i="1"/>
  <c r="CJ359" i="1"/>
  <c r="CH359" i="1"/>
  <c r="CF359" i="1"/>
  <c r="CD359" i="1"/>
  <c r="CB359" i="1"/>
  <c r="BZ359" i="1"/>
  <c r="BX359" i="1"/>
  <c r="BV359" i="1"/>
  <c r="BT359" i="1"/>
  <c r="BR359" i="1"/>
  <c r="BP359" i="1"/>
  <c r="BN359" i="1"/>
  <c r="BL359" i="1"/>
  <c r="BJ359" i="1"/>
  <c r="BH359" i="1"/>
  <c r="BF359" i="1"/>
  <c r="BD359" i="1"/>
  <c r="BB359" i="1"/>
  <c r="AZ359" i="1"/>
  <c r="AX359" i="1"/>
  <c r="AV359" i="1"/>
  <c r="AT359" i="1"/>
  <c r="AR359" i="1"/>
  <c r="AP359" i="1"/>
  <c r="AN359" i="1"/>
  <c r="AL359" i="1"/>
  <c r="AJ359" i="1"/>
  <c r="AH359" i="1"/>
  <c r="AF359" i="1"/>
  <c r="AD359" i="1"/>
  <c r="AB359" i="1"/>
  <c r="Z359" i="1"/>
  <c r="X359" i="1"/>
  <c r="V359" i="1"/>
  <c r="T359" i="1"/>
  <c r="R359" i="1"/>
  <c r="P359" i="1"/>
  <c r="N359" i="1"/>
  <c r="DM358" i="1"/>
  <c r="DL358" i="1"/>
  <c r="DJ358" i="1"/>
  <c r="DH358" i="1"/>
  <c r="DF358" i="1"/>
  <c r="DD358" i="1"/>
  <c r="DB358" i="1"/>
  <c r="CZ358" i="1"/>
  <c r="CX358" i="1"/>
  <c r="CV358" i="1"/>
  <c r="CT358" i="1"/>
  <c r="CR358" i="1"/>
  <c r="CP358" i="1"/>
  <c r="CN358" i="1"/>
  <c r="CL358" i="1"/>
  <c r="CJ358" i="1"/>
  <c r="CH358" i="1"/>
  <c r="CF358" i="1"/>
  <c r="CD358" i="1"/>
  <c r="CB358" i="1"/>
  <c r="BZ358" i="1"/>
  <c r="BX358" i="1"/>
  <c r="BV358" i="1"/>
  <c r="BT358" i="1"/>
  <c r="BR358" i="1"/>
  <c r="BP358" i="1"/>
  <c r="BN358" i="1"/>
  <c r="BL358" i="1"/>
  <c r="BJ358" i="1"/>
  <c r="BH358" i="1"/>
  <c r="BF358" i="1"/>
  <c r="BD358" i="1"/>
  <c r="BB358" i="1"/>
  <c r="AZ358" i="1"/>
  <c r="AX358" i="1"/>
  <c r="AV358" i="1"/>
  <c r="AT358" i="1"/>
  <c r="AR358" i="1"/>
  <c r="AP358" i="1"/>
  <c r="AN358" i="1"/>
  <c r="AL358" i="1"/>
  <c r="AJ358" i="1"/>
  <c r="AH358" i="1"/>
  <c r="AF358" i="1"/>
  <c r="AD358" i="1"/>
  <c r="AB358" i="1"/>
  <c r="Z358" i="1"/>
  <c r="X358" i="1"/>
  <c r="V358" i="1"/>
  <c r="T358" i="1"/>
  <c r="R358" i="1"/>
  <c r="P358" i="1"/>
  <c r="N358" i="1"/>
  <c r="DM357" i="1"/>
  <c r="DL357" i="1"/>
  <c r="DJ357" i="1"/>
  <c r="DH357" i="1"/>
  <c r="DF357" i="1"/>
  <c r="DD357" i="1"/>
  <c r="DB357" i="1"/>
  <c r="CZ357" i="1"/>
  <c r="CX357" i="1"/>
  <c r="CV357" i="1"/>
  <c r="CT357" i="1"/>
  <c r="CR357" i="1"/>
  <c r="CP357" i="1"/>
  <c r="CN357" i="1"/>
  <c r="CL357" i="1"/>
  <c r="CJ357" i="1"/>
  <c r="CH357" i="1"/>
  <c r="CF357" i="1"/>
  <c r="CD357" i="1"/>
  <c r="CB357" i="1"/>
  <c r="BZ357" i="1"/>
  <c r="BX357" i="1"/>
  <c r="BV357" i="1"/>
  <c r="BT357" i="1"/>
  <c r="BR357" i="1"/>
  <c r="BP357" i="1"/>
  <c r="BN357" i="1"/>
  <c r="BL357" i="1"/>
  <c r="BJ357" i="1"/>
  <c r="BH357" i="1"/>
  <c r="BF357" i="1"/>
  <c r="BD357" i="1"/>
  <c r="BB357" i="1"/>
  <c r="AZ357" i="1"/>
  <c r="AX357" i="1"/>
  <c r="AV357" i="1"/>
  <c r="AT357" i="1"/>
  <c r="AR357" i="1"/>
  <c r="AP357" i="1"/>
  <c r="AN357" i="1"/>
  <c r="AL357" i="1"/>
  <c r="AJ357" i="1"/>
  <c r="AH357" i="1"/>
  <c r="AF357" i="1"/>
  <c r="AD357" i="1"/>
  <c r="AB357" i="1"/>
  <c r="Z357" i="1"/>
  <c r="X357" i="1"/>
  <c r="V357" i="1"/>
  <c r="T357" i="1"/>
  <c r="R357" i="1"/>
  <c r="P357" i="1"/>
  <c r="N357" i="1"/>
  <c r="DM356" i="1"/>
  <c r="DL356" i="1"/>
  <c r="DJ356" i="1"/>
  <c r="DH356" i="1"/>
  <c r="DF356" i="1"/>
  <c r="DD356" i="1"/>
  <c r="DB356" i="1"/>
  <c r="CZ356" i="1"/>
  <c r="CX356" i="1"/>
  <c r="CV356" i="1"/>
  <c r="CT356" i="1"/>
  <c r="CR356" i="1"/>
  <c r="CP356" i="1"/>
  <c r="CN356" i="1"/>
  <c r="CL356" i="1"/>
  <c r="CJ356" i="1"/>
  <c r="CH356" i="1"/>
  <c r="CF356" i="1"/>
  <c r="CD356" i="1"/>
  <c r="CB356" i="1"/>
  <c r="BZ356" i="1"/>
  <c r="BX356" i="1"/>
  <c r="BV356" i="1"/>
  <c r="BT356" i="1"/>
  <c r="BR356" i="1"/>
  <c r="BP356" i="1"/>
  <c r="BN356" i="1"/>
  <c r="BL356" i="1"/>
  <c r="BJ356" i="1"/>
  <c r="BH356" i="1"/>
  <c r="BF356" i="1"/>
  <c r="BD356" i="1"/>
  <c r="BB356" i="1"/>
  <c r="AZ356" i="1"/>
  <c r="AX356" i="1"/>
  <c r="AV356" i="1"/>
  <c r="AT356" i="1"/>
  <c r="AR356" i="1"/>
  <c r="AP356" i="1"/>
  <c r="AN356" i="1"/>
  <c r="AL356" i="1"/>
  <c r="AJ356" i="1"/>
  <c r="AH356" i="1"/>
  <c r="AF356" i="1"/>
  <c r="AD356" i="1"/>
  <c r="AB356" i="1"/>
  <c r="Z356" i="1"/>
  <c r="X356" i="1"/>
  <c r="V356" i="1"/>
  <c r="T356" i="1"/>
  <c r="R356" i="1"/>
  <c r="P356" i="1"/>
  <c r="N356" i="1"/>
  <c r="DM355" i="1"/>
  <c r="DL355" i="1"/>
  <c r="DJ355" i="1"/>
  <c r="DH355" i="1"/>
  <c r="DF355" i="1"/>
  <c r="DD355" i="1"/>
  <c r="DB355" i="1"/>
  <c r="CZ355" i="1"/>
  <c r="CX355" i="1"/>
  <c r="CV355" i="1"/>
  <c r="CT355" i="1"/>
  <c r="CR355" i="1"/>
  <c r="CP355" i="1"/>
  <c r="CN355" i="1"/>
  <c r="CL355" i="1"/>
  <c r="CJ355" i="1"/>
  <c r="CH355" i="1"/>
  <c r="CF355" i="1"/>
  <c r="CD355" i="1"/>
  <c r="CB355" i="1"/>
  <c r="BZ355" i="1"/>
  <c r="BX355" i="1"/>
  <c r="BV355" i="1"/>
  <c r="BT355" i="1"/>
  <c r="BR355" i="1"/>
  <c r="BP355" i="1"/>
  <c r="BN355" i="1"/>
  <c r="BL355" i="1"/>
  <c r="BJ355" i="1"/>
  <c r="BH355" i="1"/>
  <c r="BF355" i="1"/>
  <c r="BD355" i="1"/>
  <c r="BB355" i="1"/>
  <c r="AZ355" i="1"/>
  <c r="AX355" i="1"/>
  <c r="AV355" i="1"/>
  <c r="AT355" i="1"/>
  <c r="AR355" i="1"/>
  <c r="AP355" i="1"/>
  <c r="AN355" i="1"/>
  <c r="AL355" i="1"/>
  <c r="AJ355" i="1"/>
  <c r="AH355" i="1"/>
  <c r="AF355" i="1"/>
  <c r="AD355" i="1"/>
  <c r="AB355" i="1"/>
  <c r="Z355" i="1"/>
  <c r="X355" i="1"/>
  <c r="V355" i="1"/>
  <c r="T355" i="1"/>
  <c r="R355" i="1"/>
  <c r="P355" i="1"/>
  <c r="N355" i="1"/>
  <c r="DL354" i="1"/>
  <c r="DJ354" i="1"/>
  <c r="DH354" i="1"/>
  <c r="DF354" i="1"/>
  <c r="DD354" i="1"/>
  <c r="DB354" i="1"/>
  <c r="CZ354" i="1"/>
  <c r="CX354" i="1"/>
  <c r="CV354" i="1"/>
  <c r="CT354" i="1"/>
  <c r="CR354" i="1"/>
  <c r="CP354" i="1"/>
  <c r="CP352" i="1" s="1"/>
  <c r="CN354" i="1"/>
  <c r="CL354" i="1"/>
  <c r="CJ354" i="1"/>
  <c r="CH354" i="1"/>
  <c r="CF354" i="1"/>
  <c r="CD354" i="1"/>
  <c r="CB354" i="1"/>
  <c r="BZ354" i="1"/>
  <c r="BX354" i="1"/>
  <c r="BV354" i="1"/>
  <c r="BT354" i="1"/>
  <c r="BR354" i="1"/>
  <c r="BP354" i="1"/>
  <c r="BM354" i="1"/>
  <c r="BN354" i="1" s="1"/>
  <c r="BL354" i="1"/>
  <c r="BJ354" i="1"/>
  <c r="BH354" i="1"/>
  <c r="BF354" i="1"/>
  <c r="BD354" i="1"/>
  <c r="BB354" i="1"/>
  <c r="AZ354" i="1"/>
  <c r="AX354" i="1"/>
  <c r="AV354" i="1"/>
  <c r="AS354" i="1"/>
  <c r="AT354" i="1" s="1"/>
  <c r="AR354" i="1"/>
  <c r="AP354" i="1"/>
  <c r="AN354" i="1"/>
  <c r="AL354" i="1"/>
  <c r="AJ354" i="1"/>
  <c r="AH354" i="1"/>
  <c r="AF354" i="1"/>
  <c r="AD354" i="1"/>
  <c r="AB354" i="1"/>
  <c r="Z354" i="1"/>
  <c r="X354" i="1"/>
  <c r="V354" i="1"/>
  <c r="T354" i="1"/>
  <c r="R354" i="1"/>
  <c r="O354" i="1"/>
  <c r="P354" i="1" s="1"/>
  <c r="N354" i="1"/>
  <c r="DM353" i="1"/>
  <c r="DL353" i="1"/>
  <c r="DJ353" i="1"/>
  <c r="DH353" i="1"/>
  <c r="DF353" i="1"/>
  <c r="DD353" i="1"/>
  <c r="DB353" i="1"/>
  <c r="CZ353" i="1"/>
  <c r="CX353" i="1"/>
  <c r="CV353" i="1"/>
  <c r="CT353" i="1"/>
  <c r="CR353" i="1"/>
  <c r="CP353" i="1"/>
  <c r="CN353" i="1"/>
  <c r="CL353" i="1"/>
  <c r="CJ353" i="1"/>
  <c r="CH353" i="1"/>
  <c r="CF353" i="1"/>
  <c r="CD353" i="1"/>
  <c r="CB353" i="1"/>
  <c r="BZ353" i="1"/>
  <c r="BX353" i="1"/>
  <c r="BV353" i="1"/>
  <c r="BT353" i="1"/>
  <c r="BR353" i="1"/>
  <c r="BP353" i="1"/>
  <c r="BN353" i="1"/>
  <c r="BL353" i="1"/>
  <c r="BJ353" i="1"/>
  <c r="BH353" i="1"/>
  <c r="BF353" i="1"/>
  <c r="BD353" i="1"/>
  <c r="BB353" i="1"/>
  <c r="AZ353" i="1"/>
  <c r="AX353" i="1"/>
  <c r="AV353" i="1"/>
  <c r="AT353" i="1"/>
  <c r="AR353" i="1"/>
  <c r="AP353" i="1"/>
  <c r="AN353" i="1"/>
  <c r="AL353" i="1"/>
  <c r="AJ353" i="1"/>
  <c r="AH353" i="1"/>
  <c r="AF353" i="1"/>
  <c r="AD353" i="1"/>
  <c r="AB353" i="1"/>
  <c r="Z353" i="1"/>
  <c r="X353" i="1"/>
  <c r="V353" i="1"/>
  <c r="T353" i="1"/>
  <c r="R353" i="1"/>
  <c r="P353" i="1"/>
  <c r="N353" i="1"/>
  <c r="DK352" i="1"/>
  <c r="DG352" i="1"/>
  <c r="DE352" i="1"/>
  <c r="DC352" i="1"/>
  <c r="DB352" i="1"/>
  <c r="DA352" i="1"/>
  <c r="CY352" i="1"/>
  <c r="CW352" i="1"/>
  <c r="CU352" i="1"/>
  <c r="CS352" i="1"/>
  <c r="CQ352" i="1"/>
  <c r="CO352" i="1"/>
  <c r="CM352" i="1"/>
  <c r="CK352" i="1"/>
  <c r="CI352" i="1"/>
  <c r="CG352" i="1"/>
  <c r="CE352" i="1"/>
  <c r="CC352" i="1"/>
  <c r="CA352" i="1"/>
  <c r="BY352" i="1"/>
  <c r="BW352" i="1"/>
  <c r="BU352" i="1"/>
  <c r="BS352" i="1"/>
  <c r="BQ352" i="1"/>
  <c r="BO352" i="1"/>
  <c r="BM352" i="1"/>
  <c r="BK352" i="1"/>
  <c r="BI352" i="1"/>
  <c r="BG352" i="1"/>
  <c r="BE352" i="1"/>
  <c r="BC352" i="1"/>
  <c r="BA352" i="1"/>
  <c r="AY352" i="1"/>
  <c r="AW352" i="1"/>
  <c r="AU352" i="1"/>
  <c r="AQ352" i="1"/>
  <c r="AM352" i="1"/>
  <c r="AK352" i="1"/>
  <c r="AI352" i="1"/>
  <c r="AG352" i="1"/>
  <c r="AE352" i="1"/>
  <c r="AC352" i="1"/>
  <c r="AA352" i="1"/>
  <c r="Y352" i="1"/>
  <c r="W352" i="1"/>
  <c r="U352" i="1"/>
  <c r="S352" i="1"/>
  <c r="Q352" i="1"/>
  <c r="O352" i="1"/>
  <c r="M352" i="1"/>
  <c r="DM351" i="1"/>
  <c r="DL351" i="1"/>
  <c r="DJ351" i="1"/>
  <c r="DH351" i="1"/>
  <c r="DF351" i="1"/>
  <c r="DD351" i="1"/>
  <c r="DB351" i="1"/>
  <c r="CZ351" i="1"/>
  <c r="CX351" i="1"/>
  <c r="CV351" i="1"/>
  <c r="CT351" i="1"/>
  <c r="CR351" i="1"/>
  <c r="CP351" i="1"/>
  <c r="CN351" i="1"/>
  <c r="CL351" i="1"/>
  <c r="CJ351" i="1"/>
  <c r="CH351" i="1"/>
  <c r="CF351" i="1"/>
  <c r="CD351" i="1"/>
  <c r="CB351" i="1"/>
  <c r="BZ351" i="1"/>
  <c r="BX351" i="1"/>
  <c r="BV351" i="1"/>
  <c r="BT351" i="1"/>
  <c r="BR351" i="1"/>
  <c r="BP351" i="1"/>
  <c r="BN351" i="1"/>
  <c r="BL351" i="1"/>
  <c r="BJ351" i="1"/>
  <c r="BH351" i="1"/>
  <c r="BF351" i="1"/>
  <c r="BD351" i="1"/>
  <c r="BB351" i="1"/>
  <c r="AZ351" i="1"/>
  <c r="AX351" i="1"/>
  <c r="AV351" i="1"/>
  <c r="AT351" i="1"/>
  <c r="AR351" i="1"/>
  <c r="AP351" i="1"/>
  <c r="AN351" i="1"/>
  <c r="AL351" i="1"/>
  <c r="AJ351" i="1"/>
  <c r="AH351" i="1"/>
  <c r="AF351" i="1"/>
  <c r="AD351" i="1"/>
  <c r="AB351" i="1"/>
  <c r="Z351" i="1"/>
  <c r="X351" i="1"/>
  <c r="V351" i="1"/>
  <c r="T351" i="1"/>
  <c r="R351" i="1"/>
  <c r="P351" i="1"/>
  <c r="N351" i="1"/>
  <c r="DM350" i="1"/>
  <c r="DL350" i="1"/>
  <c r="DJ350" i="1"/>
  <c r="DH350" i="1"/>
  <c r="DF350" i="1"/>
  <c r="DD350" i="1"/>
  <c r="DB350" i="1"/>
  <c r="CZ350" i="1"/>
  <c r="CX350" i="1"/>
  <c r="CV350" i="1"/>
  <c r="CT350" i="1"/>
  <c r="CR350" i="1"/>
  <c r="CP350" i="1"/>
  <c r="CN350" i="1"/>
  <c r="CL350" i="1"/>
  <c r="CJ350" i="1"/>
  <c r="CH350" i="1"/>
  <c r="CF350" i="1"/>
  <c r="CD350" i="1"/>
  <c r="CB350" i="1"/>
  <c r="BZ350" i="1"/>
  <c r="BX350" i="1"/>
  <c r="BV350" i="1"/>
  <c r="BT350" i="1"/>
  <c r="BR350" i="1"/>
  <c r="BP350" i="1"/>
  <c r="BN350" i="1"/>
  <c r="BL350" i="1"/>
  <c r="BJ350" i="1"/>
  <c r="BH350" i="1"/>
  <c r="BF350" i="1"/>
  <c r="BD350" i="1"/>
  <c r="BB350" i="1"/>
  <c r="AZ350" i="1"/>
  <c r="AX350" i="1"/>
  <c r="AV350" i="1"/>
  <c r="AT350" i="1"/>
  <c r="AR350" i="1"/>
  <c r="AP350" i="1"/>
  <c r="AN350" i="1"/>
  <c r="AL350" i="1"/>
  <c r="AJ350" i="1"/>
  <c r="AH350" i="1"/>
  <c r="AF350" i="1"/>
  <c r="AD350" i="1"/>
  <c r="AB350" i="1"/>
  <c r="Z350" i="1"/>
  <c r="X350" i="1"/>
  <c r="V350" i="1"/>
  <c r="T350" i="1"/>
  <c r="R350" i="1"/>
  <c r="P350" i="1"/>
  <c r="N350" i="1"/>
  <c r="DM349" i="1"/>
  <c r="DL349" i="1"/>
  <c r="DJ349" i="1"/>
  <c r="DH349" i="1"/>
  <c r="DF349" i="1"/>
  <c r="DD349" i="1"/>
  <c r="DB349" i="1"/>
  <c r="CZ349" i="1"/>
  <c r="CX349" i="1"/>
  <c r="CV349" i="1"/>
  <c r="CT349" i="1"/>
  <c r="CR349" i="1"/>
  <c r="CP349" i="1"/>
  <c r="CN349" i="1"/>
  <c r="CL349" i="1"/>
  <c r="CJ349" i="1"/>
  <c r="CH349" i="1"/>
  <c r="CF349" i="1"/>
  <c r="CD349" i="1"/>
  <c r="CB349" i="1"/>
  <c r="BZ349" i="1"/>
  <c r="BX349" i="1"/>
  <c r="BV349" i="1"/>
  <c r="BT349" i="1"/>
  <c r="BR349" i="1"/>
  <c r="BP349" i="1"/>
  <c r="BN349" i="1"/>
  <c r="BL349" i="1"/>
  <c r="BJ349" i="1"/>
  <c r="BH349" i="1"/>
  <c r="BF349" i="1"/>
  <c r="BD349" i="1"/>
  <c r="BB349" i="1"/>
  <c r="AZ349" i="1"/>
  <c r="AX349" i="1"/>
  <c r="AV349" i="1"/>
  <c r="AT349" i="1"/>
  <c r="AR349" i="1"/>
  <c r="AP349" i="1"/>
  <c r="AN349" i="1"/>
  <c r="AL349" i="1"/>
  <c r="AJ349" i="1"/>
  <c r="AH349" i="1"/>
  <c r="AF349" i="1"/>
  <c r="AD349" i="1"/>
  <c r="AB349" i="1"/>
  <c r="Z349" i="1"/>
  <c r="X349" i="1"/>
  <c r="V349" i="1"/>
  <c r="T349" i="1"/>
  <c r="R349" i="1"/>
  <c r="P349" i="1"/>
  <c r="N349" i="1"/>
  <c r="DM348" i="1"/>
  <c r="DL348" i="1"/>
  <c r="DJ348" i="1"/>
  <c r="DH348" i="1"/>
  <c r="DF348" i="1"/>
  <c r="DD348" i="1"/>
  <c r="DB348" i="1"/>
  <c r="CZ348" i="1"/>
  <c r="CX348" i="1"/>
  <c r="CV348" i="1"/>
  <c r="CT348" i="1"/>
  <c r="CR348" i="1"/>
  <c r="CP348" i="1"/>
  <c r="CN348" i="1"/>
  <c r="CL348" i="1"/>
  <c r="CJ348" i="1"/>
  <c r="CH348" i="1"/>
  <c r="CF348" i="1"/>
  <c r="CD348" i="1"/>
  <c r="CB348" i="1"/>
  <c r="BZ348" i="1"/>
  <c r="BX348" i="1"/>
  <c r="BV348" i="1"/>
  <c r="BT348" i="1"/>
  <c r="BR348" i="1"/>
  <c r="BP348" i="1"/>
  <c r="BN348" i="1"/>
  <c r="BL348" i="1"/>
  <c r="BJ348" i="1"/>
  <c r="BH348" i="1"/>
  <c r="BF348" i="1"/>
  <c r="BD348" i="1"/>
  <c r="BB348" i="1"/>
  <c r="AZ348" i="1"/>
  <c r="AX348" i="1"/>
  <c r="AV348" i="1"/>
  <c r="AT348" i="1"/>
  <c r="AR348" i="1"/>
  <c r="AP348" i="1"/>
  <c r="AN348" i="1"/>
  <c r="AL348" i="1"/>
  <c r="AJ348" i="1"/>
  <c r="AH348" i="1"/>
  <c r="AF348" i="1"/>
  <c r="AD348" i="1"/>
  <c r="AB348" i="1"/>
  <c r="Z348" i="1"/>
  <c r="X348" i="1"/>
  <c r="V348" i="1"/>
  <c r="T348" i="1"/>
  <c r="R348" i="1"/>
  <c r="P348" i="1"/>
  <c r="N348" i="1"/>
  <c r="DM347" i="1"/>
  <c r="DL347" i="1"/>
  <c r="DJ347" i="1"/>
  <c r="DH347" i="1"/>
  <c r="DF347" i="1"/>
  <c r="DD347" i="1"/>
  <c r="DB347" i="1"/>
  <c r="CZ347" i="1"/>
  <c r="CX347" i="1"/>
  <c r="CV347" i="1"/>
  <c r="CT347" i="1"/>
  <c r="CR347" i="1"/>
  <c r="CP347" i="1"/>
  <c r="CN347" i="1"/>
  <c r="CL347" i="1"/>
  <c r="CJ347" i="1"/>
  <c r="CH347" i="1"/>
  <c r="CF347" i="1"/>
  <c r="CD347" i="1"/>
  <c r="CB347" i="1"/>
  <c r="BZ347" i="1"/>
  <c r="BX347" i="1"/>
  <c r="BX346" i="1" s="1"/>
  <c r="BV347" i="1"/>
  <c r="BT347" i="1"/>
  <c r="BR347" i="1"/>
  <c r="BP347" i="1"/>
  <c r="BN347" i="1"/>
  <c r="BL347" i="1"/>
  <c r="BJ347" i="1"/>
  <c r="BH347" i="1"/>
  <c r="BF347" i="1"/>
  <c r="BD347" i="1"/>
  <c r="BB347" i="1"/>
  <c r="AZ347" i="1"/>
  <c r="AX347" i="1"/>
  <c r="AV347" i="1"/>
  <c r="AT347" i="1"/>
  <c r="AR347" i="1"/>
  <c r="AP347" i="1"/>
  <c r="AN347" i="1"/>
  <c r="AL347" i="1"/>
  <c r="AJ347" i="1"/>
  <c r="AH347" i="1"/>
  <c r="AF347" i="1"/>
  <c r="AD347" i="1"/>
  <c r="AB347" i="1"/>
  <c r="Z347" i="1"/>
  <c r="X347" i="1"/>
  <c r="V347" i="1"/>
  <c r="T347" i="1"/>
  <c r="R347" i="1"/>
  <c r="P347" i="1"/>
  <c r="N347" i="1"/>
  <c r="DK346" i="1"/>
  <c r="DG346" i="1"/>
  <c r="DE346" i="1"/>
  <c r="DC346" i="1"/>
  <c r="DA346" i="1"/>
  <c r="CY346" i="1"/>
  <c r="CW346" i="1"/>
  <c r="CU346" i="1"/>
  <c r="CS346" i="1"/>
  <c r="CQ346" i="1"/>
  <c r="CO346" i="1"/>
  <c r="CM346" i="1"/>
  <c r="CK346" i="1"/>
  <c r="CI346" i="1"/>
  <c r="CG346" i="1"/>
  <c r="CE346" i="1"/>
  <c r="CC346" i="1"/>
  <c r="CA346" i="1"/>
  <c r="BY346" i="1"/>
  <c r="BW346" i="1"/>
  <c r="BU346" i="1"/>
  <c r="BS346" i="1"/>
  <c r="BQ346" i="1"/>
  <c r="BO346" i="1"/>
  <c r="BM346" i="1"/>
  <c r="BK346" i="1"/>
  <c r="BI346" i="1"/>
  <c r="BG346" i="1"/>
  <c r="BE346" i="1"/>
  <c r="BC346" i="1"/>
  <c r="BA346" i="1"/>
  <c r="AY346" i="1"/>
  <c r="AW346" i="1"/>
  <c r="AU346" i="1"/>
  <c r="AS346" i="1"/>
  <c r="AQ346" i="1"/>
  <c r="AM346" i="1"/>
  <c r="AK346" i="1"/>
  <c r="AI346" i="1"/>
  <c r="AG346" i="1"/>
  <c r="AF346" i="1"/>
  <c r="AE346" i="1"/>
  <c r="AC346" i="1"/>
  <c r="AA346" i="1"/>
  <c r="Y346" i="1"/>
  <c r="W346" i="1"/>
  <c r="U346" i="1"/>
  <c r="S346" i="1"/>
  <c r="Q346" i="1"/>
  <c r="O346" i="1"/>
  <c r="M346" i="1"/>
  <c r="DM345" i="1"/>
  <c r="DL345" i="1"/>
  <c r="DJ345" i="1"/>
  <c r="DH345" i="1"/>
  <c r="DF345" i="1"/>
  <c r="DD345" i="1"/>
  <c r="DB345" i="1"/>
  <c r="CZ345" i="1"/>
  <c r="CX345" i="1"/>
  <c r="CV345" i="1"/>
  <c r="CT345" i="1"/>
  <c r="CR345" i="1"/>
  <c r="CP345" i="1"/>
  <c r="CN345" i="1"/>
  <c r="CL345" i="1"/>
  <c r="CJ345" i="1"/>
  <c r="CH345" i="1"/>
  <c r="CF345" i="1"/>
  <c r="CD345" i="1"/>
  <c r="CB345" i="1"/>
  <c r="BZ345" i="1"/>
  <c r="BX345" i="1"/>
  <c r="BV345" i="1"/>
  <c r="BT345" i="1"/>
  <c r="BR345" i="1"/>
  <c r="BP345" i="1"/>
  <c r="BN345" i="1"/>
  <c r="BL345" i="1"/>
  <c r="BJ345" i="1"/>
  <c r="BH345" i="1"/>
  <c r="BF345" i="1"/>
  <c r="BD345" i="1"/>
  <c r="BB345" i="1"/>
  <c r="AZ345" i="1"/>
  <c r="AX345" i="1"/>
  <c r="AV345" i="1"/>
  <c r="AT345" i="1"/>
  <c r="AR345" i="1"/>
  <c r="AP345" i="1"/>
  <c r="AN345" i="1"/>
  <c r="AL345" i="1"/>
  <c r="AJ345" i="1"/>
  <c r="AH345" i="1"/>
  <c r="AF345" i="1"/>
  <c r="AD345" i="1"/>
  <c r="AB345" i="1"/>
  <c r="Z345" i="1"/>
  <c r="X345" i="1"/>
  <c r="V345" i="1"/>
  <c r="T345" i="1"/>
  <c r="R345" i="1"/>
  <c r="P345" i="1"/>
  <c r="N345" i="1"/>
  <c r="DM344" i="1"/>
  <c r="DL344" i="1"/>
  <c r="DJ344" i="1"/>
  <c r="DH344" i="1"/>
  <c r="DF344" i="1"/>
  <c r="DD344" i="1"/>
  <c r="DB344" i="1"/>
  <c r="CZ344" i="1"/>
  <c r="CX344" i="1"/>
  <c r="CV344" i="1"/>
  <c r="CT344" i="1"/>
  <c r="CR344" i="1"/>
  <c r="CP344" i="1"/>
  <c r="CN344" i="1"/>
  <c r="CL344" i="1"/>
  <c r="CJ344" i="1"/>
  <c r="CH344" i="1"/>
  <c r="CF344" i="1"/>
  <c r="CD344" i="1"/>
  <c r="CB344" i="1"/>
  <c r="BZ344" i="1"/>
  <c r="BX344" i="1"/>
  <c r="BV344" i="1"/>
  <c r="BT344" i="1"/>
  <c r="BR344" i="1"/>
  <c r="BP344" i="1"/>
  <c r="BN344" i="1"/>
  <c r="BL344" i="1"/>
  <c r="BJ344" i="1"/>
  <c r="BH344" i="1"/>
  <c r="BF344" i="1"/>
  <c r="BD344" i="1"/>
  <c r="BB344" i="1"/>
  <c r="AZ344" i="1"/>
  <c r="AX344" i="1"/>
  <c r="AV344" i="1"/>
  <c r="AT344" i="1"/>
  <c r="AR344" i="1"/>
  <c r="AP344" i="1"/>
  <c r="AN344" i="1"/>
  <c r="AL344" i="1"/>
  <c r="AJ344" i="1"/>
  <c r="AH344" i="1"/>
  <c r="AF344" i="1"/>
  <c r="AD344" i="1"/>
  <c r="AB344" i="1"/>
  <c r="Z344" i="1"/>
  <c r="X344" i="1"/>
  <c r="V344" i="1"/>
  <c r="T344" i="1"/>
  <c r="R344" i="1"/>
  <c r="P344" i="1"/>
  <c r="N344" i="1"/>
  <c r="DN344" i="1" s="1"/>
  <c r="DM343" i="1"/>
  <c r="DL343" i="1"/>
  <c r="DJ343" i="1"/>
  <c r="DH343" i="1"/>
  <c r="DF343" i="1"/>
  <c r="DD343" i="1"/>
  <c r="DB343" i="1"/>
  <c r="CZ343" i="1"/>
  <c r="CX343" i="1"/>
  <c r="CV343" i="1"/>
  <c r="CT343" i="1"/>
  <c r="CR343" i="1"/>
  <c r="CP343" i="1"/>
  <c r="CN343" i="1"/>
  <c r="CL343" i="1"/>
  <c r="CJ343" i="1"/>
  <c r="CH343" i="1"/>
  <c r="CF343" i="1"/>
  <c r="CD343" i="1"/>
  <c r="CB343" i="1"/>
  <c r="BZ343" i="1"/>
  <c r="BX343" i="1"/>
  <c r="BV343" i="1"/>
  <c r="BT343" i="1"/>
  <c r="BR343" i="1"/>
  <c r="BP343" i="1"/>
  <c r="BN343" i="1"/>
  <c r="BL343" i="1"/>
  <c r="BJ343" i="1"/>
  <c r="BH343" i="1"/>
  <c r="BF343" i="1"/>
  <c r="BD343" i="1"/>
  <c r="BB343" i="1"/>
  <c r="AZ343" i="1"/>
  <c r="AX343" i="1"/>
  <c r="AV343" i="1"/>
  <c r="AT343" i="1"/>
  <c r="AR343" i="1"/>
  <c r="AP343" i="1"/>
  <c r="AN343" i="1"/>
  <c r="AL343" i="1"/>
  <c r="AJ343" i="1"/>
  <c r="AH343" i="1"/>
  <c r="AF343" i="1"/>
  <c r="AD343" i="1"/>
  <c r="AB343" i="1"/>
  <c r="Z343" i="1"/>
  <c r="X343" i="1"/>
  <c r="V343" i="1"/>
  <c r="T343" i="1"/>
  <c r="R343" i="1"/>
  <c r="P343" i="1"/>
  <c r="N343" i="1"/>
  <c r="DM342" i="1"/>
  <c r="DL342" i="1"/>
  <c r="DJ342" i="1"/>
  <c r="DH342" i="1"/>
  <c r="DF342" i="1"/>
  <c r="DD342" i="1"/>
  <c r="DB342" i="1"/>
  <c r="CZ342" i="1"/>
  <c r="CX342" i="1"/>
  <c r="CV342" i="1"/>
  <c r="CT342" i="1"/>
  <c r="CR342" i="1"/>
  <c r="CP342" i="1"/>
  <c r="CN342" i="1"/>
  <c r="CL342" i="1"/>
  <c r="CJ342" i="1"/>
  <c r="CH342" i="1"/>
  <c r="CF342" i="1"/>
  <c r="CD342" i="1"/>
  <c r="CB342" i="1"/>
  <c r="BZ342" i="1"/>
  <c r="BX342" i="1"/>
  <c r="BV342" i="1"/>
  <c r="BT342" i="1"/>
  <c r="BR342" i="1"/>
  <c r="BP342" i="1"/>
  <c r="BN342" i="1"/>
  <c r="BL342" i="1"/>
  <c r="BJ342" i="1"/>
  <c r="BH342" i="1"/>
  <c r="BF342" i="1"/>
  <c r="BD342" i="1"/>
  <c r="BB342" i="1"/>
  <c r="AZ342" i="1"/>
  <c r="AX342" i="1"/>
  <c r="AV342" i="1"/>
  <c r="AT342" i="1"/>
  <c r="AR342" i="1"/>
  <c r="AP342" i="1"/>
  <c r="AN342" i="1"/>
  <c r="AL342" i="1"/>
  <c r="AJ342" i="1"/>
  <c r="AH342" i="1"/>
  <c r="AF342" i="1"/>
  <c r="AD342" i="1"/>
  <c r="AB342" i="1"/>
  <c r="Z342" i="1"/>
  <c r="X342" i="1"/>
  <c r="V342" i="1"/>
  <c r="T342" i="1"/>
  <c r="R342" i="1"/>
  <c r="P342" i="1"/>
  <c r="N342" i="1"/>
  <c r="DL341" i="1"/>
  <c r="DJ341" i="1"/>
  <c r="DH341" i="1"/>
  <c r="DF341" i="1"/>
  <c r="DD341" i="1"/>
  <c r="DB341" i="1"/>
  <c r="CZ341" i="1"/>
  <c r="CX341" i="1"/>
  <c r="CV341" i="1"/>
  <c r="CT341" i="1"/>
  <c r="CR341" i="1"/>
  <c r="CP341" i="1"/>
  <c r="CN341" i="1"/>
  <c r="CL341" i="1"/>
  <c r="CJ341" i="1"/>
  <c r="CH341" i="1"/>
  <c r="CF341" i="1"/>
  <c r="CD341" i="1"/>
  <c r="CB341" i="1"/>
  <c r="BZ341" i="1"/>
  <c r="BX341" i="1"/>
  <c r="BV341" i="1"/>
  <c r="BT341" i="1"/>
  <c r="BR341" i="1"/>
  <c r="BP341" i="1"/>
  <c r="BN341" i="1"/>
  <c r="BM341" i="1"/>
  <c r="DM341" i="1" s="1"/>
  <c r="BL341" i="1"/>
  <c r="BJ341" i="1"/>
  <c r="BH341" i="1"/>
  <c r="BF341" i="1"/>
  <c r="BD341" i="1"/>
  <c r="BB341" i="1"/>
  <c r="AZ341" i="1"/>
  <c r="AX341" i="1"/>
  <c r="AV341" i="1"/>
  <c r="AT341" i="1"/>
  <c r="AR341" i="1"/>
  <c r="AP341" i="1"/>
  <c r="AN341" i="1"/>
  <c r="AL341" i="1"/>
  <c r="AJ341" i="1"/>
  <c r="AH341" i="1"/>
  <c r="AF341" i="1"/>
  <c r="AD341" i="1"/>
  <c r="AB341" i="1"/>
  <c r="Z341" i="1"/>
  <c r="X341" i="1"/>
  <c r="V341" i="1"/>
  <c r="T341" i="1"/>
  <c r="R341" i="1"/>
  <c r="P341" i="1"/>
  <c r="N341" i="1"/>
  <c r="DL340" i="1"/>
  <c r="DJ340" i="1"/>
  <c r="DH340" i="1"/>
  <c r="DF340" i="1"/>
  <c r="DD340" i="1"/>
  <c r="DB340" i="1"/>
  <c r="CZ340" i="1"/>
  <c r="CX340" i="1"/>
  <c r="CV340" i="1"/>
  <c r="CT340" i="1"/>
  <c r="CR340" i="1"/>
  <c r="CP340" i="1"/>
  <c r="CN340" i="1"/>
  <c r="CL340" i="1"/>
  <c r="CJ340" i="1"/>
  <c r="CH340" i="1"/>
  <c r="CF340" i="1"/>
  <c r="CD340" i="1"/>
  <c r="CB340" i="1"/>
  <c r="BZ340" i="1"/>
  <c r="BX340" i="1"/>
  <c r="BV340" i="1"/>
  <c r="BT340" i="1"/>
  <c r="BR340" i="1"/>
  <c r="BP340" i="1"/>
  <c r="BM340" i="1"/>
  <c r="DM340" i="1" s="1"/>
  <c r="BL340" i="1"/>
  <c r="BJ340" i="1"/>
  <c r="BH340" i="1"/>
  <c r="BF340" i="1"/>
  <c r="BD340" i="1"/>
  <c r="BB340" i="1"/>
  <c r="AZ340" i="1"/>
  <c r="AX340" i="1"/>
  <c r="AV340" i="1"/>
  <c r="AT340" i="1"/>
  <c r="AR340" i="1"/>
  <c r="AP340" i="1"/>
  <c r="AN340" i="1"/>
  <c r="AL340" i="1"/>
  <c r="AJ340" i="1"/>
  <c r="AH340" i="1"/>
  <c r="AF340" i="1"/>
  <c r="AD340" i="1"/>
  <c r="AB340" i="1"/>
  <c r="Z340" i="1"/>
  <c r="X340" i="1"/>
  <c r="V340" i="1"/>
  <c r="T340" i="1"/>
  <c r="R340" i="1"/>
  <c r="P340" i="1"/>
  <c r="N340" i="1"/>
  <c r="DL339" i="1"/>
  <c r="DJ339" i="1"/>
  <c r="DH339" i="1"/>
  <c r="DF339" i="1"/>
  <c r="DD339" i="1"/>
  <c r="DB339" i="1"/>
  <c r="CZ339" i="1"/>
  <c r="CX339" i="1"/>
  <c r="CV339" i="1"/>
  <c r="CT339" i="1"/>
  <c r="CR339" i="1"/>
  <c r="CP339" i="1"/>
  <c r="CN339" i="1"/>
  <c r="CL339" i="1"/>
  <c r="CJ339" i="1"/>
  <c r="CH339" i="1"/>
  <c r="CF339" i="1"/>
  <c r="CD339" i="1"/>
  <c r="CB339" i="1"/>
  <c r="BZ339" i="1"/>
  <c r="BX339" i="1"/>
  <c r="BV339" i="1"/>
  <c r="BT339" i="1"/>
  <c r="BR339" i="1"/>
  <c r="BP339" i="1"/>
  <c r="BM339" i="1"/>
  <c r="BL339" i="1"/>
  <c r="BJ339" i="1"/>
  <c r="BH339" i="1"/>
  <c r="BF339" i="1"/>
  <c r="BD339" i="1"/>
  <c r="BB339" i="1"/>
  <c r="AZ339" i="1"/>
  <c r="AX339" i="1"/>
  <c r="AV339" i="1"/>
  <c r="AT339" i="1"/>
  <c r="AR339" i="1"/>
  <c r="AP339" i="1"/>
  <c r="AN339" i="1"/>
  <c r="AL339" i="1"/>
  <c r="AJ339" i="1"/>
  <c r="AH339" i="1"/>
  <c r="AF339" i="1"/>
  <c r="AD339" i="1"/>
  <c r="AB339" i="1"/>
  <c r="Z339" i="1"/>
  <c r="X339" i="1"/>
  <c r="V339" i="1"/>
  <c r="T339" i="1"/>
  <c r="R339" i="1"/>
  <c r="O339" i="1"/>
  <c r="P339" i="1" s="1"/>
  <c r="N339" i="1"/>
  <c r="DM338" i="1"/>
  <c r="DL338" i="1"/>
  <c r="DJ338" i="1"/>
  <c r="DH338" i="1"/>
  <c r="DF338" i="1"/>
  <c r="DD338" i="1"/>
  <c r="DB338" i="1"/>
  <c r="CZ338" i="1"/>
  <c r="CX338" i="1"/>
  <c r="CV338" i="1"/>
  <c r="CT338" i="1"/>
  <c r="CR338" i="1"/>
  <c r="CP338" i="1"/>
  <c r="CN338" i="1"/>
  <c r="CL338" i="1"/>
  <c r="CJ338" i="1"/>
  <c r="CH338" i="1"/>
  <c r="CF338" i="1"/>
  <c r="CD338" i="1"/>
  <c r="CB338" i="1"/>
  <c r="BZ338" i="1"/>
  <c r="BX338" i="1"/>
  <c r="BV338" i="1"/>
  <c r="BT338" i="1"/>
  <c r="BR338" i="1"/>
  <c r="BP338" i="1"/>
  <c r="BN338" i="1"/>
  <c r="BL338" i="1"/>
  <c r="BJ338" i="1"/>
  <c r="BH338" i="1"/>
  <c r="BF338" i="1"/>
  <c r="BD338" i="1"/>
  <c r="BB338" i="1"/>
  <c r="AZ338" i="1"/>
  <c r="AX338" i="1"/>
  <c r="AV338" i="1"/>
  <c r="AT338" i="1"/>
  <c r="AR338" i="1"/>
  <c r="AP338" i="1"/>
  <c r="AN338" i="1"/>
  <c r="AL338" i="1"/>
  <c r="AJ338" i="1"/>
  <c r="AH338" i="1"/>
  <c r="AF338" i="1"/>
  <c r="AD338" i="1"/>
  <c r="AB338" i="1"/>
  <c r="Z338" i="1"/>
  <c r="X338" i="1"/>
  <c r="V338" i="1"/>
  <c r="T338" i="1"/>
  <c r="R338" i="1"/>
  <c r="P338" i="1"/>
  <c r="N338" i="1"/>
  <c r="DK337" i="1"/>
  <c r="DG337" i="1"/>
  <c r="DE337" i="1"/>
  <c r="DC337" i="1"/>
  <c r="DA337" i="1"/>
  <c r="CY337" i="1"/>
  <c r="CW337" i="1"/>
  <c r="CU337" i="1"/>
  <c r="CS337" i="1"/>
  <c r="CQ337" i="1"/>
  <c r="CO337" i="1"/>
  <c r="CM337" i="1"/>
  <c r="CK337" i="1"/>
  <c r="CI337" i="1"/>
  <c r="CG337" i="1"/>
  <c r="CE337" i="1"/>
  <c r="CC337" i="1"/>
  <c r="CA337" i="1"/>
  <c r="BY337" i="1"/>
  <c r="BW337" i="1"/>
  <c r="BU337" i="1"/>
  <c r="BS337" i="1"/>
  <c r="BQ337" i="1"/>
  <c r="BO337" i="1"/>
  <c r="BK337" i="1"/>
  <c r="BI337" i="1"/>
  <c r="BG337" i="1"/>
  <c r="BE337" i="1"/>
  <c r="BC337" i="1"/>
  <c r="BA337" i="1"/>
  <c r="AY337" i="1"/>
  <c r="AW337" i="1"/>
  <c r="AU337" i="1"/>
  <c r="AS337" i="1"/>
  <c r="AQ337" i="1"/>
  <c r="AM337" i="1"/>
  <c r="AK337" i="1"/>
  <c r="AI337" i="1"/>
  <c r="AG337" i="1"/>
  <c r="AE337" i="1"/>
  <c r="AC337" i="1"/>
  <c r="AA337" i="1"/>
  <c r="Y337" i="1"/>
  <c r="W337" i="1"/>
  <c r="U337" i="1"/>
  <c r="S337" i="1"/>
  <c r="Q337" i="1"/>
  <c r="M337" i="1"/>
  <c r="DL336" i="1"/>
  <c r="DJ336" i="1"/>
  <c r="DH336" i="1"/>
  <c r="DF336" i="1"/>
  <c r="DD336" i="1"/>
  <c r="DB336" i="1"/>
  <c r="CZ336" i="1"/>
  <c r="CX336" i="1"/>
  <c r="CV336" i="1"/>
  <c r="CT336" i="1"/>
  <c r="CR336" i="1"/>
  <c r="CP336" i="1"/>
  <c r="CN336" i="1"/>
  <c r="CL336" i="1"/>
  <c r="CJ336" i="1"/>
  <c r="CH336" i="1"/>
  <c r="CF336" i="1"/>
  <c r="CD336" i="1"/>
  <c r="CB336" i="1"/>
  <c r="BZ336" i="1"/>
  <c r="BX336" i="1"/>
  <c r="BV336" i="1"/>
  <c r="BT336" i="1"/>
  <c r="BR336" i="1"/>
  <c r="BP336" i="1"/>
  <c r="BN336" i="1"/>
  <c r="BL336" i="1"/>
  <c r="BJ336" i="1"/>
  <c r="BH336" i="1"/>
  <c r="BF336" i="1"/>
  <c r="BD336" i="1"/>
  <c r="BB336" i="1"/>
  <c r="AZ336" i="1"/>
  <c r="AX336" i="1"/>
  <c r="AV336" i="1"/>
  <c r="AS336" i="1"/>
  <c r="AR336" i="1"/>
  <c r="AP336" i="1"/>
  <c r="AN336" i="1"/>
  <c r="AL336" i="1"/>
  <c r="AJ336" i="1"/>
  <c r="AH336" i="1"/>
  <c r="AF336" i="1"/>
  <c r="AD336" i="1"/>
  <c r="AB336" i="1"/>
  <c r="Z336" i="1"/>
  <c r="X336" i="1"/>
  <c r="V336" i="1"/>
  <c r="T336" i="1"/>
  <c r="R336" i="1"/>
  <c r="P336" i="1"/>
  <c r="N336" i="1"/>
  <c r="DL335" i="1"/>
  <c r="DJ335" i="1"/>
  <c r="DH335" i="1"/>
  <c r="DF335" i="1"/>
  <c r="DD335" i="1"/>
  <c r="DB335" i="1"/>
  <c r="CZ335" i="1"/>
  <c r="CX335" i="1"/>
  <c r="CV335" i="1"/>
  <c r="CT335" i="1"/>
  <c r="CR335" i="1"/>
  <c r="CP335" i="1"/>
  <c r="CN335" i="1"/>
  <c r="CL335" i="1"/>
  <c r="CJ335" i="1"/>
  <c r="CH335" i="1"/>
  <c r="CF335" i="1"/>
  <c r="CD335" i="1"/>
  <c r="CB335" i="1"/>
  <c r="BZ335" i="1"/>
  <c r="BX335" i="1"/>
  <c r="BV335" i="1"/>
  <c r="BT335" i="1"/>
  <c r="BR335" i="1"/>
  <c r="BP335" i="1"/>
  <c r="BM335" i="1"/>
  <c r="BN335" i="1" s="1"/>
  <c r="BL335" i="1"/>
  <c r="BJ335" i="1"/>
  <c r="BH335" i="1"/>
  <c r="BF335" i="1"/>
  <c r="BD335" i="1"/>
  <c r="BB335" i="1"/>
  <c r="AZ335" i="1"/>
  <c r="AX335" i="1"/>
  <c r="AV335" i="1"/>
  <c r="AS335" i="1"/>
  <c r="AR335" i="1"/>
  <c r="AP335" i="1"/>
  <c r="AN335" i="1"/>
  <c r="AL335" i="1"/>
  <c r="AJ335" i="1"/>
  <c r="AH335" i="1"/>
  <c r="AF335" i="1"/>
  <c r="AD335" i="1"/>
  <c r="AB335" i="1"/>
  <c r="Z335" i="1"/>
  <c r="X335" i="1"/>
  <c r="V335" i="1"/>
  <c r="T335" i="1"/>
  <c r="R335" i="1"/>
  <c r="P335" i="1"/>
  <c r="N335" i="1"/>
  <c r="DL334" i="1"/>
  <c r="DJ334" i="1"/>
  <c r="DH334" i="1"/>
  <c r="DF334" i="1"/>
  <c r="DD334" i="1"/>
  <c r="DB334" i="1"/>
  <c r="CZ334" i="1"/>
  <c r="CX334" i="1"/>
  <c r="CV334" i="1"/>
  <c r="CT334" i="1"/>
  <c r="CR334" i="1"/>
  <c r="CP334" i="1"/>
  <c r="CN334" i="1"/>
  <c r="CL334" i="1"/>
  <c r="CJ334" i="1"/>
  <c r="CH334" i="1"/>
  <c r="CF334" i="1"/>
  <c r="CD334" i="1"/>
  <c r="CB334" i="1"/>
  <c r="BZ334" i="1"/>
  <c r="BX334" i="1"/>
  <c r="BV334" i="1"/>
  <c r="BT334" i="1"/>
  <c r="BR334" i="1"/>
  <c r="BP334" i="1"/>
  <c r="BM334" i="1"/>
  <c r="BL334" i="1"/>
  <c r="BJ334" i="1"/>
  <c r="BH334" i="1"/>
  <c r="BF334" i="1"/>
  <c r="BD334" i="1"/>
  <c r="BB334" i="1"/>
  <c r="AZ334" i="1"/>
  <c r="AX334" i="1"/>
  <c r="AV334" i="1"/>
  <c r="AT334" i="1"/>
  <c r="AR334" i="1"/>
  <c r="AP334" i="1"/>
  <c r="AN334" i="1"/>
  <c r="AL334" i="1"/>
  <c r="AJ334" i="1"/>
  <c r="AH334" i="1"/>
  <c r="AF334" i="1"/>
  <c r="AD334" i="1"/>
  <c r="AB334" i="1"/>
  <c r="Z334" i="1"/>
  <c r="X334" i="1"/>
  <c r="V334" i="1"/>
  <c r="T334" i="1"/>
  <c r="R334" i="1"/>
  <c r="P334" i="1"/>
  <c r="N334" i="1"/>
  <c r="DL333" i="1"/>
  <c r="DJ333" i="1"/>
  <c r="DH333" i="1"/>
  <c r="DF333" i="1"/>
  <c r="DD333" i="1"/>
  <c r="DB333" i="1"/>
  <c r="CZ333" i="1"/>
  <c r="CX333" i="1"/>
  <c r="CV333" i="1"/>
  <c r="CT333" i="1"/>
  <c r="CR333" i="1"/>
  <c r="CP333" i="1"/>
  <c r="CN333" i="1"/>
  <c r="CL333" i="1"/>
  <c r="CJ333" i="1"/>
  <c r="CH333" i="1"/>
  <c r="CF333" i="1"/>
  <c r="CD333" i="1"/>
  <c r="CB333" i="1"/>
  <c r="BZ333" i="1"/>
  <c r="BX333" i="1"/>
  <c r="BV333" i="1"/>
  <c r="BT333" i="1"/>
  <c r="BR333" i="1"/>
  <c r="BP333" i="1"/>
  <c r="BM333" i="1"/>
  <c r="DM333" i="1" s="1"/>
  <c r="BL333" i="1"/>
  <c r="BJ333" i="1"/>
  <c r="BH333" i="1"/>
  <c r="BF333" i="1"/>
  <c r="BD333" i="1"/>
  <c r="BB333" i="1"/>
  <c r="AZ333" i="1"/>
  <c r="AX333" i="1"/>
  <c r="AV333" i="1"/>
  <c r="AT333" i="1"/>
  <c r="AR333" i="1"/>
  <c r="AP333" i="1"/>
  <c r="AN333" i="1"/>
  <c r="AL333" i="1"/>
  <c r="AJ333" i="1"/>
  <c r="AH333" i="1"/>
  <c r="AF333" i="1"/>
  <c r="AD333" i="1"/>
  <c r="AB333" i="1"/>
  <c r="Z333" i="1"/>
  <c r="X333" i="1"/>
  <c r="V333" i="1"/>
  <c r="T333" i="1"/>
  <c r="R333" i="1"/>
  <c r="P333" i="1"/>
  <c r="N333" i="1"/>
  <c r="DM332" i="1"/>
  <c r="DL332" i="1"/>
  <c r="DJ332" i="1"/>
  <c r="DH332" i="1"/>
  <c r="DF332" i="1"/>
  <c r="DD332" i="1"/>
  <c r="DB332" i="1"/>
  <c r="CZ332" i="1"/>
  <c r="CX332" i="1"/>
  <c r="CV332" i="1"/>
  <c r="CT332" i="1"/>
  <c r="CR332" i="1"/>
  <c r="CP332" i="1"/>
  <c r="CN332" i="1"/>
  <c r="CL332" i="1"/>
  <c r="CJ332" i="1"/>
  <c r="CH332" i="1"/>
  <c r="CF332" i="1"/>
  <c r="CD332" i="1"/>
  <c r="CB332" i="1"/>
  <c r="BZ332" i="1"/>
  <c r="BX332" i="1"/>
  <c r="BV332" i="1"/>
  <c r="BT332" i="1"/>
  <c r="BR332" i="1"/>
  <c r="BP332" i="1"/>
  <c r="BN332" i="1"/>
  <c r="BL332" i="1"/>
  <c r="BJ332" i="1"/>
  <c r="BH332" i="1"/>
  <c r="BF332" i="1"/>
  <c r="BD332" i="1"/>
  <c r="BB332" i="1"/>
  <c r="AZ332" i="1"/>
  <c r="AX332" i="1"/>
  <c r="AV332" i="1"/>
  <c r="AT332" i="1"/>
  <c r="AR332" i="1"/>
  <c r="AP332" i="1"/>
  <c r="AN332" i="1"/>
  <c r="AL332" i="1"/>
  <c r="AJ332" i="1"/>
  <c r="AH332" i="1"/>
  <c r="AF332" i="1"/>
  <c r="AD332" i="1"/>
  <c r="AB332" i="1"/>
  <c r="Z332" i="1"/>
  <c r="X332" i="1"/>
  <c r="V332" i="1"/>
  <c r="T332" i="1"/>
  <c r="R332" i="1"/>
  <c r="P332" i="1"/>
  <c r="N332" i="1"/>
  <c r="DL331" i="1"/>
  <c r="DJ331" i="1"/>
  <c r="DH331" i="1"/>
  <c r="DF331" i="1"/>
  <c r="DD331" i="1"/>
  <c r="DB331" i="1"/>
  <c r="CZ331" i="1"/>
  <c r="CX331" i="1"/>
  <c r="CV331" i="1"/>
  <c r="CT331" i="1"/>
  <c r="CR331" i="1"/>
  <c r="CP331" i="1"/>
  <c r="CN331" i="1"/>
  <c r="CL331" i="1"/>
  <c r="CJ331" i="1"/>
  <c r="CH331" i="1"/>
  <c r="CF331" i="1"/>
  <c r="CD331" i="1"/>
  <c r="CB331" i="1"/>
  <c r="BZ331" i="1"/>
  <c r="BX331" i="1"/>
  <c r="BV331" i="1"/>
  <c r="BT331" i="1"/>
  <c r="BR331" i="1"/>
  <c r="BP331" i="1"/>
  <c r="BM331" i="1"/>
  <c r="BL331" i="1"/>
  <c r="BJ331" i="1"/>
  <c r="BH331" i="1"/>
  <c r="BF331" i="1"/>
  <c r="BD331" i="1"/>
  <c r="BB331" i="1"/>
  <c r="AZ331" i="1"/>
  <c r="AX331" i="1"/>
  <c r="AV331" i="1"/>
  <c r="AT331" i="1"/>
  <c r="AR331" i="1"/>
  <c r="AP331" i="1"/>
  <c r="AN331" i="1"/>
  <c r="AL331" i="1"/>
  <c r="AJ331" i="1"/>
  <c r="AH331" i="1"/>
  <c r="AF331" i="1"/>
  <c r="AD331" i="1"/>
  <c r="AB331" i="1"/>
  <c r="Z331" i="1"/>
  <c r="X331" i="1"/>
  <c r="V331" i="1"/>
  <c r="T331" i="1"/>
  <c r="R331" i="1"/>
  <c r="P331" i="1"/>
  <c r="N331" i="1"/>
  <c r="DM330" i="1"/>
  <c r="DL330" i="1"/>
  <c r="DJ330" i="1"/>
  <c r="DH330" i="1"/>
  <c r="DF330" i="1"/>
  <c r="DD330" i="1"/>
  <c r="DB330" i="1"/>
  <c r="CZ330" i="1"/>
  <c r="CX330" i="1"/>
  <c r="CV330" i="1"/>
  <c r="CT330" i="1"/>
  <c r="CR330" i="1"/>
  <c r="CP330" i="1"/>
  <c r="CN330" i="1"/>
  <c r="CL330" i="1"/>
  <c r="CJ330" i="1"/>
  <c r="CH330" i="1"/>
  <c r="CF330" i="1"/>
  <c r="CD330" i="1"/>
  <c r="CB330" i="1"/>
  <c r="BZ330" i="1"/>
  <c r="BX330" i="1"/>
  <c r="BV330" i="1"/>
  <c r="BT330" i="1"/>
  <c r="BR330" i="1"/>
  <c r="BP330" i="1"/>
  <c r="BN330" i="1"/>
  <c r="BL330" i="1"/>
  <c r="BJ330" i="1"/>
  <c r="BH330" i="1"/>
  <c r="BF330" i="1"/>
  <c r="BD330" i="1"/>
  <c r="BB330" i="1"/>
  <c r="AZ330" i="1"/>
  <c r="AX330" i="1"/>
  <c r="AV330" i="1"/>
  <c r="AT330" i="1"/>
  <c r="AR330" i="1"/>
  <c r="AP330" i="1"/>
  <c r="AN330" i="1"/>
  <c r="AL330" i="1"/>
  <c r="AJ330" i="1"/>
  <c r="AH330" i="1"/>
  <c r="AF330" i="1"/>
  <c r="AD330" i="1"/>
  <c r="AB330" i="1"/>
  <c r="Z330" i="1"/>
  <c r="X330" i="1"/>
  <c r="V330" i="1"/>
  <c r="T330" i="1"/>
  <c r="R330" i="1"/>
  <c r="P330" i="1"/>
  <c r="N330" i="1"/>
  <c r="DM329" i="1"/>
  <c r="DL329" i="1"/>
  <c r="DJ329" i="1"/>
  <c r="DH329" i="1"/>
  <c r="DF329" i="1"/>
  <c r="DD329" i="1"/>
  <c r="DB329" i="1"/>
  <c r="CZ329" i="1"/>
  <c r="CX329" i="1"/>
  <c r="CV329" i="1"/>
  <c r="CT329" i="1"/>
  <c r="CR329" i="1"/>
  <c r="CP329" i="1"/>
  <c r="CN329" i="1"/>
  <c r="CL329" i="1"/>
  <c r="CJ329" i="1"/>
  <c r="CH329" i="1"/>
  <c r="CF329" i="1"/>
  <c r="CD329" i="1"/>
  <c r="CB329" i="1"/>
  <c r="BZ329" i="1"/>
  <c r="BX329" i="1"/>
  <c r="BV329" i="1"/>
  <c r="BT329" i="1"/>
  <c r="BR329" i="1"/>
  <c r="BP329" i="1"/>
  <c r="BN329" i="1"/>
  <c r="BL329" i="1"/>
  <c r="BJ329" i="1"/>
  <c r="BH329" i="1"/>
  <c r="BF329" i="1"/>
  <c r="BD329" i="1"/>
  <c r="BB329" i="1"/>
  <c r="AZ329" i="1"/>
  <c r="AX329" i="1"/>
  <c r="AV329" i="1"/>
  <c r="AT329" i="1"/>
  <c r="AR329" i="1"/>
  <c r="AP329" i="1"/>
  <c r="AN329" i="1"/>
  <c r="AL329" i="1"/>
  <c r="AJ329" i="1"/>
  <c r="AH329" i="1"/>
  <c r="AF329" i="1"/>
  <c r="AD329" i="1"/>
  <c r="AB329" i="1"/>
  <c r="Z329" i="1"/>
  <c r="X329" i="1"/>
  <c r="V329" i="1"/>
  <c r="T329" i="1"/>
  <c r="R329" i="1"/>
  <c r="P329" i="1"/>
  <c r="N329" i="1"/>
  <c r="DM328" i="1"/>
  <c r="DL328" i="1"/>
  <c r="DJ328" i="1"/>
  <c r="DH328" i="1"/>
  <c r="DF328" i="1"/>
  <c r="DD328" i="1"/>
  <c r="DB328" i="1"/>
  <c r="CZ328" i="1"/>
  <c r="CX328" i="1"/>
  <c r="CV328" i="1"/>
  <c r="CT328" i="1"/>
  <c r="CR328" i="1"/>
  <c r="CP328" i="1"/>
  <c r="CN328" i="1"/>
  <c r="CL328" i="1"/>
  <c r="CJ328" i="1"/>
  <c r="CH328" i="1"/>
  <c r="CF328" i="1"/>
  <c r="CD328" i="1"/>
  <c r="CB328" i="1"/>
  <c r="BZ328" i="1"/>
  <c r="BX328" i="1"/>
  <c r="BV328" i="1"/>
  <c r="BT328" i="1"/>
  <c r="BR328" i="1"/>
  <c r="BP328" i="1"/>
  <c r="BN328" i="1"/>
  <c r="BL328" i="1"/>
  <c r="BJ328" i="1"/>
  <c r="BH328" i="1"/>
  <c r="BF328" i="1"/>
  <c r="BD328" i="1"/>
  <c r="BB328" i="1"/>
  <c r="AZ328" i="1"/>
  <c r="AX328" i="1"/>
  <c r="AV328" i="1"/>
  <c r="AT328" i="1"/>
  <c r="AR328" i="1"/>
  <c r="AP328" i="1"/>
  <c r="AN328" i="1"/>
  <c r="AL328" i="1"/>
  <c r="AJ328" i="1"/>
  <c r="AH328" i="1"/>
  <c r="AF328" i="1"/>
  <c r="AD328" i="1"/>
  <c r="AB328" i="1"/>
  <c r="Z328" i="1"/>
  <c r="X328" i="1"/>
  <c r="V328" i="1"/>
  <c r="T328" i="1"/>
  <c r="R328" i="1"/>
  <c r="P328" i="1"/>
  <c r="N328" i="1"/>
  <c r="DL327" i="1"/>
  <c r="DJ327" i="1"/>
  <c r="DH327" i="1"/>
  <c r="DF327" i="1"/>
  <c r="DD327" i="1"/>
  <c r="DB327" i="1"/>
  <c r="CZ327" i="1"/>
  <c r="CX327" i="1"/>
  <c r="CV327" i="1"/>
  <c r="CT327" i="1"/>
  <c r="CR327" i="1"/>
  <c r="CP327" i="1"/>
  <c r="CN327" i="1"/>
  <c r="CL327" i="1"/>
  <c r="CJ327" i="1"/>
  <c r="CH327" i="1"/>
  <c r="CF327" i="1"/>
  <c r="CD327" i="1"/>
  <c r="CB327" i="1"/>
  <c r="BZ327" i="1"/>
  <c r="BX327" i="1"/>
  <c r="BV327" i="1"/>
  <c r="BT327" i="1"/>
  <c r="BR327" i="1"/>
  <c r="BP327" i="1"/>
  <c r="BN327" i="1"/>
  <c r="BM327" i="1"/>
  <c r="DM327" i="1" s="1"/>
  <c r="BL327" i="1"/>
  <c r="BJ327" i="1"/>
  <c r="BH327" i="1"/>
  <c r="BF327" i="1"/>
  <c r="BD327" i="1"/>
  <c r="BB327" i="1"/>
  <c r="AZ327" i="1"/>
  <c r="AX327" i="1"/>
  <c r="AV327" i="1"/>
  <c r="AT327" i="1"/>
  <c r="AR327" i="1"/>
  <c r="AP327" i="1"/>
  <c r="AN327" i="1"/>
  <c r="AL327" i="1"/>
  <c r="AJ327" i="1"/>
  <c r="AH327" i="1"/>
  <c r="AF327" i="1"/>
  <c r="AD327" i="1"/>
  <c r="AB327" i="1"/>
  <c r="Z327" i="1"/>
  <c r="X327" i="1"/>
  <c r="V327" i="1"/>
  <c r="T327" i="1"/>
  <c r="R327" i="1"/>
  <c r="P327" i="1"/>
  <c r="N327" i="1"/>
  <c r="DM326" i="1"/>
  <c r="DL326" i="1"/>
  <c r="DJ326" i="1"/>
  <c r="DH326" i="1"/>
  <c r="DF326" i="1"/>
  <c r="DD326" i="1"/>
  <c r="DB326" i="1"/>
  <c r="CZ326" i="1"/>
  <c r="CX326" i="1"/>
  <c r="CV326" i="1"/>
  <c r="CT326" i="1"/>
  <c r="CR326" i="1"/>
  <c r="CP326" i="1"/>
  <c r="CN326" i="1"/>
  <c r="CL326" i="1"/>
  <c r="CJ326" i="1"/>
  <c r="CH326" i="1"/>
  <c r="CF326" i="1"/>
  <c r="CD326" i="1"/>
  <c r="CB326" i="1"/>
  <c r="BZ326" i="1"/>
  <c r="BX326" i="1"/>
  <c r="BV326" i="1"/>
  <c r="BT326" i="1"/>
  <c r="BR326" i="1"/>
  <c r="BP326" i="1"/>
  <c r="BN326" i="1"/>
  <c r="BL326" i="1"/>
  <c r="BJ326" i="1"/>
  <c r="BH326" i="1"/>
  <c r="BF326" i="1"/>
  <c r="BD326" i="1"/>
  <c r="BB326" i="1"/>
  <c r="AZ326" i="1"/>
  <c r="AX326" i="1"/>
  <c r="AV326" i="1"/>
  <c r="AT326" i="1"/>
  <c r="AR326" i="1"/>
  <c r="AP326" i="1"/>
  <c r="AN326" i="1"/>
  <c r="AL326" i="1"/>
  <c r="AJ326" i="1"/>
  <c r="AH326" i="1"/>
  <c r="AF326" i="1"/>
  <c r="AD326" i="1"/>
  <c r="AB326" i="1"/>
  <c r="Z326" i="1"/>
  <c r="X326" i="1"/>
  <c r="V326" i="1"/>
  <c r="T326" i="1"/>
  <c r="R326" i="1"/>
  <c r="P326" i="1"/>
  <c r="N326" i="1"/>
  <c r="DL325" i="1"/>
  <c r="DJ325" i="1"/>
  <c r="DH325" i="1"/>
  <c r="DF325" i="1"/>
  <c r="DD325" i="1"/>
  <c r="DB325" i="1"/>
  <c r="CZ325" i="1"/>
  <c r="CX325" i="1"/>
  <c r="CV325" i="1"/>
  <c r="CT325" i="1"/>
  <c r="CR325" i="1"/>
  <c r="CP325" i="1"/>
  <c r="CN325" i="1"/>
  <c r="CL325" i="1"/>
  <c r="CJ325" i="1"/>
  <c r="CH325" i="1"/>
  <c r="CF325" i="1"/>
  <c r="CD325" i="1"/>
  <c r="CB325" i="1"/>
  <c r="BZ325" i="1"/>
  <c r="BX325" i="1"/>
  <c r="BV325" i="1"/>
  <c r="BT325" i="1"/>
  <c r="BR325" i="1"/>
  <c r="BP325" i="1"/>
  <c r="BM325" i="1"/>
  <c r="BN325" i="1" s="1"/>
  <c r="BL325" i="1"/>
  <c r="BJ325" i="1"/>
  <c r="BH325" i="1"/>
  <c r="BF325" i="1"/>
  <c r="BD325" i="1"/>
  <c r="BB325" i="1"/>
  <c r="AZ325" i="1"/>
  <c r="AX325" i="1"/>
  <c r="AV325" i="1"/>
  <c r="AS325" i="1"/>
  <c r="AR325" i="1"/>
  <c r="AP325" i="1"/>
  <c r="AN325" i="1"/>
  <c r="AL325" i="1"/>
  <c r="AJ325" i="1"/>
  <c r="AH325" i="1"/>
  <c r="AF325" i="1"/>
  <c r="AD325" i="1"/>
  <c r="AB325" i="1"/>
  <c r="Z325" i="1"/>
  <c r="X325" i="1"/>
  <c r="V325" i="1"/>
  <c r="T325" i="1"/>
  <c r="R325" i="1"/>
  <c r="P325" i="1"/>
  <c r="N325" i="1"/>
  <c r="DM324" i="1"/>
  <c r="DL324" i="1"/>
  <c r="DJ324" i="1"/>
  <c r="DH324" i="1"/>
  <c r="DF324" i="1"/>
  <c r="DD324" i="1"/>
  <c r="DB324" i="1"/>
  <c r="CZ324" i="1"/>
  <c r="CX324" i="1"/>
  <c r="CV324" i="1"/>
  <c r="CT324" i="1"/>
  <c r="CR324" i="1"/>
  <c r="CP324" i="1"/>
  <c r="CN324" i="1"/>
  <c r="CL324" i="1"/>
  <c r="CJ324" i="1"/>
  <c r="CH324" i="1"/>
  <c r="CF324" i="1"/>
  <c r="CD324" i="1"/>
  <c r="CB324" i="1"/>
  <c r="BZ324" i="1"/>
  <c r="BX324" i="1"/>
  <c r="BV324" i="1"/>
  <c r="BT324" i="1"/>
  <c r="BR324" i="1"/>
  <c r="BP324" i="1"/>
  <c r="BN324" i="1"/>
  <c r="BL324" i="1"/>
  <c r="BJ324" i="1"/>
  <c r="BH324" i="1"/>
  <c r="BF324" i="1"/>
  <c r="BD324" i="1"/>
  <c r="BB324" i="1"/>
  <c r="AZ324" i="1"/>
  <c r="AX324" i="1"/>
  <c r="AV324" i="1"/>
  <c r="AT324" i="1"/>
  <c r="AR324" i="1"/>
  <c r="AP324" i="1"/>
  <c r="AN324" i="1"/>
  <c r="AL324" i="1"/>
  <c r="AJ324" i="1"/>
  <c r="AH324" i="1"/>
  <c r="AF324" i="1"/>
  <c r="AD324" i="1"/>
  <c r="AB324" i="1"/>
  <c r="Z324" i="1"/>
  <c r="X324" i="1"/>
  <c r="V324" i="1"/>
  <c r="T324" i="1"/>
  <c r="R324" i="1"/>
  <c r="P324" i="1"/>
  <c r="N324" i="1"/>
  <c r="DM323" i="1"/>
  <c r="DL323" i="1"/>
  <c r="DJ323" i="1"/>
  <c r="DH323" i="1"/>
  <c r="DF323" i="1"/>
  <c r="DD323" i="1"/>
  <c r="DB323" i="1"/>
  <c r="CZ323" i="1"/>
  <c r="CX323" i="1"/>
  <c r="CV323" i="1"/>
  <c r="CT323" i="1"/>
  <c r="CR323" i="1"/>
  <c r="CP323" i="1"/>
  <c r="CN323" i="1"/>
  <c r="CL323" i="1"/>
  <c r="CJ323" i="1"/>
  <c r="CH323" i="1"/>
  <c r="CF323" i="1"/>
  <c r="CD323" i="1"/>
  <c r="CB323" i="1"/>
  <c r="BZ323" i="1"/>
  <c r="BX323" i="1"/>
  <c r="BV323" i="1"/>
  <c r="BT323" i="1"/>
  <c r="BR323" i="1"/>
  <c r="BP323" i="1"/>
  <c r="BN323" i="1"/>
  <c r="BL323" i="1"/>
  <c r="BJ323" i="1"/>
  <c r="BH323" i="1"/>
  <c r="BF323" i="1"/>
  <c r="BD323" i="1"/>
  <c r="BB323" i="1"/>
  <c r="AZ323" i="1"/>
  <c r="AX323" i="1"/>
  <c r="AV323" i="1"/>
  <c r="AT323" i="1"/>
  <c r="AR323" i="1"/>
  <c r="AP323" i="1"/>
  <c r="AN323" i="1"/>
  <c r="AL323" i="1"/>
  <c r="AJ323" i="1"/>
  <c r="AH323" i="1"/>
  <c r="AF323" i="1"/>
  <c r="AD323" i="1"/>
  <c r="AB323" i="1"/>
  <c r="Z323" i="1"/>
  <c r="X323" i="1"/>
  <c r="V323" i="1"/>
  <c r="T323" i="1"/>
  <c r="R323" i="1"/>
  <c r="P323" i="1"/>
  <c r="N323" i="1"/>
  <c r="DM322" i="1"/>
  <c r="DL322" i="1"/>
  <c r="DJ322" i="1"/>
  <c r="DH322" i="1"/>
  <c r="DF322" i="1"/>
  <c r="DD322" i="1"/>
  <c r="DB322" i="1"/>
  <c r="CZ322" i="1"/>
  <c r="CX322" i="1"/>
  <c r="CV322" i="1"/>
  <c r="CT322" i="1"/>
  <c r="CR322" i="1"/>
  <c r="CP322" i="1"/>
  <c r="CN322" i="1"/>
  <c r="CL322" i="1"/>
  <c r="CJ322" i="1"/>
  <c r="CH322" i="1"/>
  <c r="CF322" i="1"/>
  <c r="CD322" i="1"/>
  <c r="CB322" i="1"/>
  <c r="BZ322" i="1"/>
  <c r="BX322" i="1"/>
  <c r="BV322" i="1"/>
  <c r="BT322" i="1"/>
  <c r="BR322" i="1"/>
  <c r="BP322" i="1"/>
  <c r="BN322" i="1"/>
  <c r="BL322" i="1"/>
  <c r="BJ322" i="1"/>
  <c r="BH322" i="1"/>
  <c r="BF322" i="1"/>
  <c r="BD322" i="1"/>
  <c r="BB322" i="1"/>
  <c r="AZ322" i="1"/>
  <c r="AX322" i="1"/>
  <c r="AV322" i="1"/>
  <c r="AT322" i="1"/>
  <c r="AR322" i="1"/>
  <c r="AP322" i="1"/>
  <c r="AN322" i="1"/>
  <c r="AL322" i="1"/>
  <c r="AJ322" i="1"/>
  <c r="AH322" i="1"/>
  <c r="AF322" i="1"/>
  <c r="AD322" i="1"/>
  <c r="AB322" i="1"/>
  <c r="Z322" i="1"/>
  <c r="X322" i="1"/>
  <c r="V322" i="1"/>
  <c r="T322" i="1"/>
  <c r="R322" i="1"/>
  <c r="P322" i="1"/>
  <c r="N322" i="1"/>
  <c r="DM321" i="1"/>
  <c r="DL321" i="1"/>
  <c r="DJ321" i="1"/>
  <c r="DH321" i="1"/>
  <c r="DF321" i="1"/>
  <c r="DD321" i="1"/>
  <c r="DB321" i="1"/>
  <c r="CZ321" i="1"/>
  <c r="CX321" i="1"/>
  <c r="CV321" i="1"/>
  <c r="CT321" i="1"/>
  <c r="CR321" i="1"/>
  <c r="CP321" i="1"/>
  <c r="CN321" i="1"/>
  <c r="CL321" i="1"/>
  <c r="CJ321" i="1"/>
  <c r="CH321" i="1"/>
  <c r="CF321" i="1"/>
  <c r="CD321" i="1"/>
  <c r="CB321" i="1"/>
  <c r="BZ321" i="1"/>
  <c r="BX321" i="1"/>
  <c r="BV321" i="1"/>
  <c r="BT321" i="1"/>
  <c r="BR321" i="1"/>
  <c r="BP321" i="1"/>
  <c r="BN321" i="1"/>
  <c r="BL321" i="1"/>
  <c r="BJ321" i="1"/>
  <c r="BH321" i="1"/>
  <c r="BF321" i="1"/>
  <c r="BD321" i="1"/>
  <c r="BB321" i="1"/>
  <c r="AZ321" i="1"/>
  <c r="AX321" i="1"/>
  <c r="AV321" i="1"/>
  <c r="AT321" i="1"/>
  <c r="AR321" i="1"/>
  <c r="AP321" i="1"/>
  <c r="AN321" i="1"/>
  <c r="AL321" i="1"/>
  <c r="AJ321" i="1"/>
  <c r="AH321" i="1"/>
  <c r="AF321" i="1"/>
  <c r="AD321" i="1"/>
  <c r="AB321" i="1"/>
  <c r="Z321" i="1"/>
  <c r="X321" i="1"/>
  <c r="V321" i="1"/>
  <c r="T321" i="1"/>
  <c r="R321" i="1"/>
  <c r="P321" i="1"/>
  <c r="N321" i="1"/>
  <c r="DM320" i="1"/>
  <c r="DL320" i="1"/>
  <c r="DJ320" i="1"/>
  <c r="DH320" i="1"/>
  <c r="DF320" i="1"/>
  <c r="DD320" i="1"/>
  <c r="DB320" i="1"/>
  <c r="CZ320" i="1"/>
  <c r="CX320" i="1"/>
  <c r="CV320" i="1"/>
  <c r="CT320" i="1"/>
  <c r="CR320" i="1"/>
  <c r="CP320" i="1"/>
  <c r="CN320" i="1"/>
  <c r="CL320" i="1"/>
  <c r="CJ320" i="1"/>
  <c r="CH320" i="1"/>
  <c r="CF320" i="1"/>
  <c r="CD320" i="1"/>
  <c r="CB320" i="1"/>
  <c r="BZ320" i="1"/>
  <c r="BX320" i="1"/>
  <c r="BV320" i="1"/>
  <c r="BT320" i="1"/>
  <c r="BR320" i="1"/>
  <c r="BP320" i="1"/>
  <c r="BN320" i="1"/>
  <c r="BL320" i="1"/>
  <c r="BJ320" i="1"/>
  <c r="BH320" i="1"/>
  <c r="BF320" i="1"/>
  <c r="BD320" i="1"/>
  <c r="BB320" i="1"/>
  <c r="AZ320" i="1"/>
  <c r="AX320" i="1"/>
  <c r="AV320" i="1"/>
  <c r="AT320" i="1"/>
  <c r="AR320" i="1"/>
  <c r="AP320" i="1"/>
  <c r="AN320" i="1"/>
  <c r="AL320" i="1"/>
  <c r="AJ320" i="1"/>
  <c r="AH320" i="1"/>
  <c r="AF320" i="1"/>
  <c r="AD320" i="1"/>
  <c r="AB320" i="1"/>
  <c r="Z320" i="1"/>
  <c r="X320" i="1"/>
  <c r="V320" i="1"/>
  <c r="T320" i="1"/>
  <c r="R320" i="1"/>
  <c r="P320" i="1"/>
  <c r="N320" i="1"/>
  <c r="DM319" i="1"/>
  <c r="DL319" i="1"/>
  <c r="DJ319" i="1"/>
  <c r="DH319" i="1"/>
  <c r="DF319" i="1"/>
  <c r="DD319" i="1"/>
  <c r="DB319" i="1"/>
  <c r="CZ319" i="1"/>
  <c r="CX319" i="1"/>
  <c r="CV319" i="1"/>
  <c r="CT319" i="1"/>
  <c r="CR319" i="1"/>
  <c r="CP319" i="1"/>
  <c r="CN319" i="1"/>
  <c r="CL319" i="1"/>
  <c r="CJ319" i="1"/>
  <c r="CH319" i="1"/>
  <c r="CF319" i="1"/>
  <c r="CD319" i="1"/>
  <c r="CB319" i="1"/>
  <c r="BZ319" i="1"/>
  <c r="BX319" i="1"/>
  <c r="BV319" i="1"/>
  <c r="BT319" i="1"/>
  <c r="BR319" i="1"/>
  <c r="BP319" i="1"/>
  <c r="BN319" i="1"/>
  <c r="BL319" i="1"/>
  <c r="BJ319" i="1"/>
  <c r="BH319" i="1"/>
  <c r="BF319" i="1"/>
  <c r="BD319" i="1"/>
  <c r="BB319" i="1"/>
  <c r="AZ319" i="1"/>
  <c r="AX319" i="1"/>
  <c r="AV319" i="1"/>
  <c r="AT319" i="1"/>
  <c r="AR319" i="1"/>
  <c r="AP319" i="1"/>
  <c r="AN319" i="1"/>
  <c r="AL319" i="1"/>
  <c r="AJ319" i="1"/>
  <c r="AH319" i="1"/>
  <c r="AF319" i="1"/>
  <c r="AD319" i="1"/>
  <c r="AB319" i="1"/>
  <c r="Z319" i="1"/>
  <c r="X319" i="1"/>
  <c r="V319" i="1"/>
  <c r="T319" i="1"/>
  <c r="R319" i="1"/>
  <c r="P319" i="1"/>
  <c r="N319" i="1"/>
  <c r="DK318" i="1"/>
  <c r="DG318" i="1"/>
  <c r="DE318" i="1"/>
  <c r="DC318" i="1"/>
  <c r="DA318" i="1"/>
  <c r="CY318" i="1"/>
  <c r="CW318" i="1"/>
  <c r="CU318" i="1"/>
  <c r="CS318" i="1"/>
  <c r="CQ318" i="1"/>
  <c r="CO318" i="1"/>
  <c r="CM318" i="1"/>
  <c r="CK318" i="1"/>
  <c r="CI318" i="1"/>
  <c r="CG318" i="1"/>
  <c r="CE318" i="1"/>
  <c r="CC318" i="1"/>
  <c r="CA318" i="1"/>
  <c r="BY318" i="1"/>
  <c r="BW318" i="1"/>
  <c r="BU318" i="1"/>
  <c r="BS318" i="1"/>
  <c r="BQ318" i="1"/>
  <c r="BO318" i="1"/>
  <c r="BK318" i="1"/>
  <c r="BI318" i="1"/>
  <c r="BG318" i="1"/>
  <c r="BE318" i="1"/>
  <c r="BC318" i="1"/>
  <c r="BA318" i="1"/>
  <c r="AY318" i="1"/>
  <c r="AW318" i="1"/>
  <c r="AU318" i="1"/>
  <c r="AS318" i="1"/>
  <c r="AQ318" i="1"/>
  <c r="AM318" i="1"/>
  <c r="AK318" i="1"/>
  <c r="AI318" i="1"/>
  <c r="AG318" i="1"/>
  <c r="AE318" i="1"/>
  <c r="AC318" i="1"/>
  <c r="AA318" i="1"/>
  <c r="Y318" i="1"/>
  <c r="W318" i="1"/>
  <c r="U318" i="1"/>
  <c r="S318" i="1"/>
  <c r="Q318" i="1"/>
  <c r="O318" i="1"/>
  <c r="M318" i="1"/>
  <c r="DM317" i="1"/>
  <c r="DL317" i="1"/>
  <c r="DJ317" i="1"/>
  <c r="DH317" i="1"/>
  <c r="DF317" i="1"/>
  <c r="DD317" i="1"/>
  <c r="DB317" i="1"/>
  <c r="CZ317" i="1"/>
  <c r="CX317" i="1"/>
  <c r="CV317" i="1"/>
  <c r="CT317" i="1"/>
  <c r="CR317" i="1"/>
  <c r="CP317" i="1"/>
  <c r="CN317" i="1"/>
  <c r="CL317" i="1"/>
  <c r="CJ317" i="1"/>
  <c r="CH317" i="1"/>
  <c r="CF317" i="1"/>
  <c r="CD317" i="1"/>
  <c r="CB317" i="1"/>
  <c r="BZ317" i="1"/>
  <c r="BX317" i="1"/>
  <c r="BV317" i="1"/>
  <c r="BT317" i="1"/>
  <c r="BR317" i="1"/>
  <c r="BP317" i="1"/>
  <c r="BN317" i="1"/>
  <c r="BL317" i="1"/>
  <c r="BJ317" i="1"/>
  <c r="BH317" i="1"/>
  <c r="BF317" i="1"/>
  <c r="BD317" i="1"/>
  <c r="BB317" i="1"/>
  <c r="AZ317" i="1"/>
  <c r="AX317" i="1"/>
  <c r="AV317" i="1"/>
  <c r="AT317" i="1"/>
  <c r="AR317" i="1"/>
  <c r="AP317" i="1"/>
  <c r="AN317" i="1"/>
  <c r="AL317" i="1"/>
  <c r="AJ317" i="1"/>
  <c r="AH317" i="1"/>
  <c r="AF317" i="1"/>
  <c r="AD317" i="1"/>
  <c r="AB317" i="1"/>
  <c r="Z317" i="1"/>
  <c r="X317" i="1"/>
  <c r="V317" i="1"/>
  <c r="T317" i="1"/>
  <c r="R317" i="1"/>
  <c r="P317" i="1"/>
  <c r="N317" i="1"/>
  <c r="DM316" i="1"/>
  <c r="DL316" i="1"/>
  <c r="DJ316" i="1"/>
  <c r="DH316" i="1"/>
  <c r="DF316" i="1"/>
  <c r="DD316" i="1"/>
  <c r="DB316" i="1"/>
  <c r="CZ316" i="1"/>
  <c r="CX316" i="1"/>
  <c r="CV316" i="1"/>
  <c r="CT316" i="1"/>
  <c r="CR316" i="1"/>
  <c r="CP316" i="1"/>
  <c r="CN316" i="1"/>
  <c r="CL316" i="1"/>
  <c r="CJ316" i="1"/>
  <c r="CH316" i="1"/>
  <c r="CF316" i="1"/>
  <c r="CD316" i="1"/>
  <c r="CB316" i="1"/>
  <c r="BZ316" i="1"/>
  <c r="BX316" i="1"/>
  <c r="BV316" i="1"/>
  <c r="BT316" i="1"/>
  <c r="BR316" i="1"/>
  <c r="BP316" i="1"/>
  <c r="BN316" i="1"/>
  <c r="BL316" i="1"/>
  <c r="BJ316" i="1"/>
  <c r="BH316" i="1"/>
  <c r="BF316" i="1"/>
  <c r="BD316" i="1"/>
  <c r="BB316" i="1"/>
  <c r="AZ316" i="1"/>
  <c r="AX316" i="1"/>
  <c r="AV316" i="1"/>
  <c r="AT316" i="1"/>
  <c r="AR316" i="1"/>
  <c r="AP316" i="1"/>
  <c r="AN316" i="1"/>
  <c r="AL316" i="1"/>
  <c r="AJ316" i="1"/>
  <c r="AH316" i="1"/>
  <c r="AF316" i="1"/>
  <c r="AD316" i="1"/>
  <c r="AB316" i="1"/>
  <c r="Z316" i="1"/>
  <c r="X316" i="1"/>
  <c r="V316" i="1"/>
  <c r="T316" i="1"/>
  <c r="R316" i="1"/>
  <c r="P316" i="1"/>
  <c r="N316" i="1"/>
  <c r="DM315" i="1"/>
  <c r="DL315" i="1"/>
  <c r="DJ315" i="1"/>
  <c r="DH315" i="1"/>
  <c r="DF315" i="1"/>
  <c r="DD315" i="1"/>
  <c r="DB315" i="1"/>
  <c r="CZ315" i="1"/>
  <c r="CX315" i="1"/>
  <c r="CV315" i="1"/>
  <c r="CT315" i="1"/>
  <c r="CR315" i="1"/>
  <c r="CP315" i="1"/>
  <c r="CN315" i="1"/>
  <c r="CL315" i="1"/>
  <c r="CJ315" i="1"/>
  <c r="CH315" i="1"/>
  <c r="CF315" i="1"/>
  <c r="CD315" i="1"/>
  <c r="CB315" i="1"/>
  <c r="BZ315" i="1"/>
  <c r="BX315" i="1"/>
  <c r="BV315" i="1"/>
  <c r="BT315" i="1"/>
  <c r="BR315" i="1"/>
  <c r="BP315" i="1"/>
  <c r="BN315" i="1"/>
  <c r="BL315" i="1"/>
  <c r="BJ315" i="1"/>
  <c r="BH315" i="1"/>
  <c r="BF315" i="1"/>
  <c r="BD315" i="1"/>
  <c r="BB315" i="1"/>
  <c r="AZ315" i="1"/>
  <c r="AX315" i="1"/>
  <c r="AV315" i="1"/>
  <c r="AT315" i="1"/>
  <c r="AR315" i="1"/>
  <c r="AP315" i="1"/>
  <c r="AN315" i="1"/>
  <c r="AL315" i="1"/>
  <c r="AJ315" i="1"/>
  <c r="AH315" i="1"/>
  <c r="AF315" i="1"/>
  <c r="AD315" i="1"/>
  <c r="AB315" i="1"/>
  <c r="Z315" i="1"/>
  <c r="X315" i="1"/>
  <c r="V315" i="1"/>
  <c r="T315" i="1"/>
  <c r="R315" i="1"/>
  <c r="P315" i="1"/>
  <c r="N315" i="1"/>
  <c r="DM314" i="1"/>
  <c r="DL314" i="1"/>
  <c r="DJ314" i="1"/>
  <c r="DH314" i="1"/>
  <c r="DF314" i="1"/>
  <c r="DD314" i="1"/>
  <c r="DB314" i="1"/>
  <c r="CZ314" i="1"/>
  <c r="CX314" i="1"/>
  <c r="CV314" i="1"/>
  <c r="CT314" i="1"/>
  <c r="CR314" i="1"/>
  <c r="CP314" i="1"/>
  <c r="CN314" i="1"/>
  <c r="CL314" i="1"/>
  <c r="CJ314" i="1"/>
  <c r="CH314" i="1"/>
  <c r="CF314" i="1"/>
  <c r="CD314" i="1"/>
  <c r="CB314" i="1"/>
  <c r="BZ314" i="1"/>
  <c r="BX314" i="1"/>
  <c r="BV314" i="1"/>
  <c r="BT314" i="1"/>
  <c r="BR314" i="1"/>
  <c r="BP314" i="1"/>
  <c r="BN314" i="1"/>
  <c r="BL314" i="1"/>
  <c r="BJ314" i="1"/>
  <c r="BH314" i="1"/>
  <c r="BF314" i="1"/>
  <c r="BD314" i="1"/>
  <c r="BB314" i="1"/>
  <c r="AZ314" i="1"/>
  <c r="AX314" i="1"/>
  <c r="AV314" i="1"/>
  <c r="AT314" i="1"/>
  <c r="AR314" i="1"/>
  <c r="AP314" i="1"/>
  <c r="AN314" i="1"/>
  <c r="AL314" i="1"/>
  <c r="AJ314" i="1"/>
  <c r="AH314" i="1"/>
  <c r="AF314" i="1"/>
  <c r="AD314" i="1"/>
  <c r="AB314" i="1"/>
  <c r="Z314" i="1"/>
  <c r="X314" i="1"/>
  <c r="V314" i="1"/>
  <c r="T314" i="1"/>
  <c r="R314" i="1"/>
  <c r="P314" i="1"/>
  <c r="N314" i="1"/>
  <c r="DM313" i="1"/>
  <c r="DL313" i="1"/>
  <c r="DJ313" i="1"/>
  <c r="DH313" i="1"/>
  <c r="DF313" i="1"/>
  <c r="DD313" i="1"/>
  <c r="DB313" i="1"/>
  <c r="CZ313" i="1"/>
  <c r="CX313" i="1"/>
  <c r="CV313" i="1"/>
  <c r="CT313" i="1"/>
  <c r="CR313" i="1"/>
  <c r="CP313" i="1"/>
  <c r="CN313" i="1"/>
  <c r="CL313" i="1"/>
  <c r="CJ313" i="1"/>
  <c r="CH313" i="1"/>
  <c r="CF313" i="1"/>
  <c r="CD313" i="1"/>
  <c r="CB313" i="1"/>
  <c r="BZ313" i="1"/>
  <c r="BX313" i="1"/>
  <c r="BV313" i="1"/>
  <c r="BT313" i="1"/>
  <c r="BR313" i="1"/>
  <c r="BP313" i="1"/>
  <c r="BN313" i="1"/>
  <c r="BL313" i="1"/>
  <c r="BJ313" i="1"/>
  <c r="BH313" i="1"/>
  <c r="BF313" i="1"/>
  <c r="BD313" i="1"/>
  <c r="BB313" i="1"/>
  <c r="AZ313" i="1"/>
  <c r="AX313" i="1"/>
  <c r="AV313" i="1"/>
  <c r="AT313" i="1"/>
  <c r="AR313" i="1"/>
  <c r="AP313" i="1"/>
  <c r="AN313" i="1"/>
  <c r="AL313" i="1"/>
  <c r="AJ313" i="1"/>
  <c r="AH313" i="1"/>
  <c r="AF313" i="1"/>
  <c r="AD313" i="1"/>
  <c r="AB313" i="1"/>
  <c r="Z313" i="1"/>
  <c r="X313" i="1"/>
  <c r="V313" i="1"/>
  <c r="T313" i="1"/>
  <c r="R313" i="1"/>
  <c r="P313" i="1"/>
  <c r="N313" i="1"/>
  <c r="DM312" i="1"/>
  <c r="DL312" i="1"/>
  <c r="DJ312" i="1"/>
  <c r="DH312" i="1"/>
  <c r="DF312" i="1"/>
  <c r="DD312" i="1"/>
  <c r="DB312" i="1"/>
  <c r="CZ312" i="1"/>
  <c r="CX312" i="1"/>
  <c r="CV312" i="1"/>
  <c r="CT312" i="1"/>
  <c r="CR312" i="1"/>
  <c r="CP312" i="1"/>
  <c r="CN312" i="1"/>
  <c r="CL312" i="1"/>
  <c r="CJ312" i="1"/>
  <c r="CH312" i="1"/>
  <c r="CF312" i="1"/>
  <c r="CD312" i="1"/>
  <c r="CB312" i="1"/>
  <c r="BZ312" i="1"/>
  <c r="BX312" i="1"/>
  <c r="BV312" i="1"/>
  <c r="BT312" i="1"/>
  <c r="BR312" i="1"/>
  <c r="BP312" i="1"/>
  <c r="BN312" i="1"/>
  <c r="BL312" i="1"/>
  <c r="BJ312" i="1"/>
  <c r="BH312" i="1"/>
  <c r="BF312" i="1"/>
  <c r="BD312" i="1"/>
  <c r="BB312" i="1"/>
  <c r="AZ312" i="1"/>
  <c r="AX312" i="1"/>
  <c r="AV312" i="1"/>
  <c r="AT312" i="1"/>
  <c r="AR312" i="1"/>
  <c r="AP312" i="1"/>
  <c r="AN312" i="1"/>
  <c r="AL312" i="1"/>
  <c r="AJ312" i="1"/>
  <c r="AH312" i="1"/>
  <c r="AF312" i="1"/>
  <c r="AD312" i="1"/>
  <c r="AB312" i="1"/>
  <c r="Z312" i="1"/>
  <c r="X312" i="1"/>
  <c r="V312" i="1"/>
  <c r="T312" i="1"/>
  <c r="R312" i="1"/>
  <c r="P312" i="1"/>
  <c r="N312" i="1"/>
  <c r="DM311" i="1"/>
  <c r="DL311" i="1"/>
  <c r="DJ311" i="1"/>
  <c r="DH311" i="1"/>
  <c r="DF311" i="1"/>
  <c r="DD311" i="1"/>
  <c r="DB311" i="1"/>
  <c r="CZ311" i="1"/>
  <c r="CX311" i="1"/>
  <c r="CV311" i="1"/>
  <c r="CT311" i="1"/>
  <c r="CR311" i="1"/>
  <c r="CP311" i="1"/>
  <c r="CN311" i="1"/>
  <c r="CL311" i="1"/>
  <c r="CJ311" i="1"/>
  <c r="CH311" i="1"/>
  <c r="CF311" i="1"/>
  <c r="CD311" i="1"/>
  <c r="CB311" i="1"/>
  <c r="BZ311" i="1"/>
  <c r="BX311" i="1"/>
  <c r="BV311" i="1"/>
  <c r="BT311" i="1"/>
  <c r="BR311" i="1"/>
  <c r="BP311" i="1"/>
  <c r="BN311" i="1"/>
  <c r="BL311" i="1"/>
  <c r="BJ311" i="1"/>
  <c r="BH311" i="1"/>
  <c r="BF311" i="1"/>
  <c r="BD311" i="1"/>
  <c r="BB311" i="1"/>
  <c r="AZ311" i="1"/>
  <c r="AX311" i="1"/>
  <c r="AV311" i="1"/>
  <c r="AT311" i="1"/>
  <c r="AR311" i="1"/>
  <c r="AP311" i="1"/>
  <c r="AN311" i="1"/>
  <c r="AL311" i="1"/>
  <c r="AJ311" i="1"/>
  <c r="AH311" i="1"/>
  <c r="AF311" i="1"/>
  <c r="AD311" i="1"/>
  <c r="AB311" i="1"/>
  <c r="Z311" i="1"/>
  <c r="X311" i="1"/>
  <c r="V311" i="1"/>
  <c r="T311" i="1"/>
  <c r="R311" i="1"/>
  <c r="P311" i="1"/>
  <c r="N311" i="1"/>
  <c r="DL310" i="1"/>
  <c r="DJ310" i="1"/>
  <c r="DH310" i="1"/>
  <c r="DF310" i="1"/>
  <c r="DD310" i="1"/>
  <c r="DB310" i="1"/>
  <c r="CZ310" i="1"/>
  <c r="CX310" i="1"/>
  <c r="CV310" i="1"/>
  <c r="CT310" i="1"/>
  <c r="CR310" i="1"/>
  <c r="CP310" i="1"/>
  <c r="CN310" i="1"/>
  <c r="CL310" i="1"/>
  <c r="CJ310" i="1"/>
  <c r="CH310" i="1"/>
  <c r="CF310" i="1"/>
  <c r="CD310" i="1"/>
  <c r="CB310" i="1"/>
  <c r="BZ310" i="1"/>
  <c r="BX310" i="1"/>
  <c r="BV310" i="1"/>
  <c r="BT310" i="1"/>
  <c r="BR310" i="1"/>
  <c r="BP310" i="1"/>
  <c r="BM310" i="1"/>
  <c r="BL310" i="1"/>
  <c r="BJ310" i="1"/>
  <c r="BH310" i="1"/>
  <c r="BF310" i="1"/>
  <c r="BD310" i="1"/>
  <c r="BB310" i="1"/>
  <c r="AZ310" i="1"/>
  <c r="AX310" i="1"/>
  <c r="AV310" i="1"/>
  <c r="AT310" i="1"/>
  <c r="AR310" i="1"/>
  <c r="AP310" i="1"/>
  <c r="AN310" i="1"/>
  <c r="AL310" i="1"/>
  <c r="AJ310" i="1"/>
  <c r="AH310" i="1"/>
  <c r="AF310" i="1"/>
  <c r="AD310" i="1"/>
  <c r="AB310" i="1"/>
  <c r="Z310" i="1"/>
  <c r="X310" i="1"/>
  <c r="V310" i="1"/>
  <c r="T310" i="1"/>
  <c r="R310" i="1"/>
  <c r="P310" i="1"/>
  <c r="N310" i="1"/>
  <c r="DM309" i="1"/>
  <c r="DL309" i="1"/>
  <c r="DJ309" i="1"/>
  <c r="DH309" i="1"/>
  <c r="DF309" i="1"/>
  <c r="DD309" i="1"/>
  <c r="DB309" i="1"/>
  <c r="CZ309" i="1"/>
  <c r="CX309" i="1"/>
  <c r="CV309" i="1"/>
  <c r="CT309" i="1"/>
  <c r="CR309" i="1"/>
  <c r="CP309" i="1"/>
  <c r="CN309" i="1"/>
  <c r="CL309" i="1"/>
  <c r="CJ309" i="1"/>
  <c r="CH309" i="1"/>
  <c r="CF309" i="1"/>
  <c r="CD309" i="1"/>
  <c r="CB309" i="1"/>
  <c r="BZ309" i="1"/>
  <c r="BX309" i="1"/>
  <c r="BV309" i="1"/>
  <c r="BT309" i="1"/>
  <c r="BR309" i="1"/>
  <c r="BP309" i="1"/>
  <c r="BN309" i="1"/>
  <c r="BL309" i="1"/>
  <c r="BJ309" i="1"/>
  <c r="BH309" i="1"/>
  <c r="BF309" i="1"/>
  <c r="BD309" i="1"/>
  <c r="BB309" i="1"/>
  <c r="AZ309" i="1"/>
  <c r="AX309" i="1"/>
  <c r="AV309" i="1"/>
  <c r="AT309" i="1"/>
  <c r="AR309" i="1"/>
  <c r="AP309" i="1"/>
  <c r="AN309" i="1"/>
  <c r="AL309" i="1"/>
  <c r="AJ309" i="1"/>
  <c r="AH309" i="1"/>
  <c r="AF309" i="1"/>
  <c r="AD309" i="1"/>
  <c r="AB309" i="1"/>
  <c r="Z309" i="1"/>
  <c r="X309" i="1"/>
  <c r="V309" i="1"/>
  <c r="T309" i="1"/>
  <c r="R309" i="1"/>
  <c r="P309" i="1"/>
  <c r="N309" i="1"/>
  <c r="DM308" i="1"/>
  <c r="DL308" i="1"/>
  <c r="DJ308" i="1"/>
  <c r="DH308" i="1"/>
  <c r="DF308" i="1"/>
  <c r="DD308" i="1"/>
  <c r="DB308" i="1"/>
  <c r="CZ308" i="1"/>
  <c r="CX308" i="1"/>
  <c r="CV308" i="1"/>
  <c r="CT308" i="1"/>
  <c r="CR308" i="1"/>
  <c r="CP308" i="1"/>
  <c r="CN308" i="1"/>
  <c r="CL308" i="1"/>
  <c r="CJ308" i="1"/>
  <c r="CH308" i="1"/>
  <c r="CF308" i="1"/>
  <c r="CD308" i="1"/>
  <c r="CB308" i="1"/>
  <c r="BZ308" i="1"/>
  <c r="BX308" i="1"/>
  <c r="BV308" i="1"/>
  <c r="BT308" i="1"/>
  <c r="BR308" i="1"/>
  <c r="BP308" i="1"/>
  <c r="BN308" i="1"/>
  <c r="BL308" i="1"/>
  <c r="BJ308" i="1"/>
  <c r="BH308" i="1"/>
  <c r="BF308" i="1"/>
  <c r="BD308" i="1"/>
  <c r="BB308" i="1"/>
  <c r="AZ308" i="1"/>
  <c r="AX308" i="1"/>
  <c r="AV308" i="1"/>
  <c r="AT308" i="1"/>
  <c r="AR308" i="1"/>
  <c r="AP308" i="1"/>
  <c r="AN308" i="1"/>
  <c r="AL308" i="1"/>
  <c r="AJ308" i="1"/>
  <c r="AH308" i="1"/>
  <c r="AF308" i="1"/>
  <c r="AD308" i="1"/>
  <c r="AB308" i="1"/>
  <c r="Z308" i="1"/>
  <c r="X308" i="1"/>
  <c r="V308" i="1"/>
  <c r="T308" i="1"/>
  <c r="R308" i="1"/>
  <c r="P308" i="1"/>
  <c r="N308" i="1"/>
  <c r="DM307" i="1"/>
  <c r="DL307" i="1"/>
  <c r="DJ307" i="1"/>
  <c r="DH307" i="1"/>
  <c r="DF307" i="1"/>
  <c r="DD307" i="1"/>
  <c r="DB307" i="1"/>
  <c r="CZ307" i="1"/>
  <c r="CX307" i="1"/>
  <c r="CV307" i="1"/>
  <c r="CT307" i="1"/>
  <c r="CR307" i="1"/>
  <c r="CP307" i="1"/>
  <c r="CN307" i="1"/>
  <c r="CL307" i="1"/>
  <c r="CJ307" i="1"/>
  <c r="CH307" i="1"/>
  <c r="CF307" i="1"/>
  <c r="CD307" i="1"/>
  <c r="CB307" i="1"/>
  <c r="BZ307" i="1"/>
  <c r="BX307" i="1"/>
  <c r="BV307" i="1"/>
  <c r="BT307" i="1"/>
  <c r="BR307" i="1"/>
  <c r="BP307" i="1"/>
  <c r="BN307" i="1"/>
  <c r="BL307" i="1"/>
  <c r="BJ307" i="1"/>
  <c r="BH307" i="1"/>
  <c r="BF307" i="1"/>
  <c r="BD307" i="1"/>
  <c r="BB307" i="1"/>
  <c r="AZ307" i="1"/>
  <c r="AX307" i="1"/>
  <c r="AV307" i="1"/>
  <c r="AT307" i="1"/>
  <c r="AR307" i="1"/>
  <c r="AP307" i="1"/>
  <c r="AN307" i="1"/>
  <c r="AL307" i="1"/>
  <c r="AJ307" i="1"/>
  <c r="AH307" i="1"/>
  <c r="AF307" i="1"/>
  <c r="AD307" i="1"/>
  <c r="AB307" i="1"/>
  <c r="Z307" i="1"/>
  <c r="X307" i="1"/>
  <c r="V307" i="1"/>
  <c r="T307" i="1"/>
  <c r="R307" i="1"/>
  <c r="P307" i="1"/>
  <c r="N307" i="1"/>
  <c r="DM306" i="1"/>
  <c r="DL306" i="1"/>
  <c r="DJ306" i="1"/>
  <c r="DH306" i="1"/>
  <c r="DF306" i="1"/>
  <c r="DD306" i="1"/>
  <c r="DB306" i="1"/>
  <c r="CZ306" i="1"/>
  <c r="CX306" i="1"/>
  <c r="CV306" i="1"/>
  <c r="CT306" i="1"/>
  <c r="CR306" i="1"/>
  <c r="CP306" i="1"/>
  <c r="CN306" i="1"/>
  <c r="CL306" i="1"/>
  <c r="CJ306" i="1"/>
  <c r="CH306" i="1"/>
  <c r="CF306" i="1"/>
  <c r="CD306" i="1"/>
  <c r="CB306" i="1"/>
  <c r="BZ306" i="1"/>
  <c r="BX306" i="1"/>
  <c r="BV306" i="1"/>
  <c r="BT306" i="1"/>
  <c r="BR306" i="1"/>
  <c r="BP306" i="1"/>
  <c r="BN306" i="1"/>
  <c r="BL306" i="1"/>
  <c r="BJ306" i="1"/>
  <c r="BH306" i="1"/>
  <c r="BF306" i="1"/>
  <c r="BD306" i="1"/>
  <c r="BB306" i="1"/>
  <c r="AZ306" i="1"/>
  <c r="AX306" i="1"/>
  <c r="AV306" i="1"/>
  <c r="AT306" i="1"/>
  <c r="AR306" i="1"/>
  <c r="AP306" i="1"/>
  <c r="AN306" i="1"/>
  <c r="AL306" i="1"/>
  <c r="AJ306" i="1"/>
  <c r="AH306" i="1"/>
  <c r="AF306" i="1"/>
  <c r="AD306" i="1"/>
  <c r="AB306" i="1"/>
  <c r="Z306" i="1"/>
  <c r="X306" i="1"/>
  <c r="V306" i="1"/>
  <c r="T306" i="1"/>
  <c r="R306" i="1"/>
  <c r="P306" i="1"/>
  <c r="N306" i="1"/>
  <c r="DM305" i="1"/>
  <c r="DL305" i="1"/>
  <c r="DJ305" i="1"/>
  <c r="DH305" i="1"/>
  <c r="DF305" i="1"/>
  <c r="DD305" i="1"/>
  <c r="DB305" i="1"/>
  <c r="CZ305" i="1"/>
  <c r="CX305" i="1"/>
  <c r="CV305" i="1"/>
  <c r="CT305" i="1"/>
  <c r="CR305" i="1"/>
  <c r="CP305" i="1"/>
  <c r="CN305" i="1"/>
  <c r="CL305" i="1"/>
  <c r="CJ305" i="1"/>
  <c r="CH305" i="1"/>
  <c r="CF305" i="1"/>
  <c r="CD305" i="1"/>
  <c r="CB305" i="1"/>
  <c r="BZ305" i="1"/>
  <c r="BX305" i="1"/>
  <c r="BV305" i="1"/>
  <c r="BT305" i="1"/>
  <c r="BR305" i="1"/>
  <c r="BP305" i="1"/>
  <c r="BN305" i="1"/>
  <c r="BL305" i="1"/>
  <c r="BJ305" i="1"/>
  <c r="BH305" i="1"/>
  <c r="BF305" i="1"/>
  <c r="BD305" i="1"/>
  <c r="BB305" i="1"/>
  <c r="AZ305" i="1"/>
  <c r="AX305" i="1"/>
  <c r="AV305" i="1"/>
  <c r="AT305" i="1"/>
  <c r="AR305" i="1"/>
  <c r="AP305" i="1"/>
  <c r="AN305" i="1"/>
  <c r="AL305" i="1"/>
  <c r="AJ305" i="1"/>
  <c r="AH305" i="1"/>
  <c r="AF305" i="1"/>
  <c r="AD305" i="1"/>
  <c r="AB305" i="1"/>
  <c r="Z305" i="1"/>
  <c r="X305" i="1"/>
  <c r="V305" i="1"/>
  <c r="T305" i="1"/>
  <c r="R305" i="1"/>
  <c r="P305" i="1"/>
  <c r="N305" i="1"/>
  <c r="DM304" i="1"/>
  <c r="DL304" i="1"/>
  <c r="DJ304" i="1"/>
  <c r="DH304" i="1"/>
  <c r="DF304" i="1"/>
  <c r="DD304" i="1"/>
  <c r="DB304" i="1"/>
  <c r="CZ304" i="1"/>
  <c r="CX304" i="1"/>
  <c r="CV304" i="1"/>
  <c r="CT304" i="1"/>
  <c r="CR304" i="1"/>
  <c r="CP304" i="1"/>
  <c r="CN304" i="1"/>
  <c r="CL304" i="1"/>
  <c r="CJ304" i="1"/>
  <c r="CH304" i="1"/>
  <c r="CF304" i="1"/>
  <c r="CD304" i="1"/>
  <c r="CB304" i="1"/>
  <c r="BZ304" i="1"/>
  <c r="BX304" i="1"/>
  <c r="BV304" i="1"/>
  <c r="BT304" i="1"/>
  <c r="BR304" i="1"/>
  <c r="BP304" i="1"/>
  <c r="BN304" i="1"/>
  <c r="BL304" i="1"/>
  <c r="BJ304" i="1"/>
  <c r="BH304" i="1"/>
  <c r="BF304" i="1"/>
  <c r="BD304" i="1"/>
  <c r="BB304" i="1"/>
  <c r="AZ304" i="1"/>
  <c r="AX304" i="1"/>
  <c r="AV304" i="1"/>
  <c r="AT304" i="1"/>
  <c r="AR304" i="1"/>
  <c r="AP304" i="1"/>
  <c r="AN304" i="1"/>
  <c r="AL304" i="1"/>
  <c r="AJ304" i="1"/>
  <c r="AH304" i="1"/>
  <c r="AF304" i="1"/>
  <c r="AD304" i="1"/>
  <c r="AB304" i="1"/>
  <c r="Z304" i="1"/>
  <c r="X304" i="1"/>
  <c r="V304" i="1"/>
  <c r="T304" i="1"/>
  <c r="R304" i="1"/>
  <c r="P304" i="1"/>
  <c r="N304" i="1"/>
  <c r="DM303" i="1"/>
  <c r="DL303" i="1"/>
  <c r="DJ303" i="1"/>
  <c r="DH303" i="1"/>
  <c r="DF303" i="1"/>
  <c r="DD303" i="1"/>
  <c r="DB303" i="1"/>
  <c r="CZ303" i="1"/>
  <c r="CX303" i="1"/>
  <c r="CV303" i="1"/>
  <c r="CT303" i="1"/>
  <c r="CR303" i="1"/>
  <c r="CP303" i="1"/>
  <c r="CN303" i="1"/>
  <c r="CL303" i="1"/>
  <c r="CJ303" i="1"/>
  <c r="CH303" i="1"/>
  <c r="CF303" i="1"/>
  <c r="CD303" i="1"/>
  <c r="CB303" i="1"/>
  <c r="BZ303" i="1"/>
  <c r="BX303" i="1"/>
  <c r="BV303" i="1"/>
  <c r="BT303" i="1"/>
  <c r="BR303" i="1"/>
  <c r="BP303" i="1"/>
  <c r="BN303" i="1"/>
  <c r="BL303" i="1"/>
  <c r="BJ303" i="1"/>
  <c r="BH303" i="1"/>
  <c r="BF303" i="1"/>
  <c r="BD303" i="1"/>
  <c r="BB303" i="1"/>
  <c r="AZ303" i="1"/>
  <c r="AX303" i="1"/>
  <c r="AV303" i="1"/>
  <c r="AT303" i="1"/>
  <c r="AR303" i="1"/>
  <c r="AP303" i="1"/>
  <c r="AN303" i="1"/>
  <c r="AL303" i="1"/>
  <c r="AJ303" i="1"/>
  <c r="AH303" i="1"/>
  <c r="AF303" i="1"/>
  <c r="AD303" i="1"/>
  <c r="AB303" i="1"/>
  <c r="Z303" i="1"/>
  <c r="X303" i="1"/>
  <c r="V303" i="1"/>
  <c r="T303" i="1"/>
  <c r="R303" i="1"/>
  <c r="P303" i="1"/>
  <c r="N303" i="1"/>
  <c r="DM302" i="1"/>
  <c r="DL302" i="1"/>
  <c r="DJ302" i="1"/>
  <c r="DH302" i="1"/>
  <c r="DF302" i="1"/>
  <c r="DD302" i="1"/>
  <c r="DB302" i="1"/>
  <c r="CZ302" i="1"/>
  <c r="CX302" i="1"/>
  <c r="CV302" i="1"/>
  <c r="CT302" i="1"/>
  <c r="CR302" i="1"/>
  <c r="CP302" i="1"/>
  <c r="CN302" i="1"/>
  <c r="CL302" i="1"/>
  <c r="CJ302" i="1"/>
  <c r="CH302" i="1"/>
  <c r="CF302" i="1"/>
  <c r="CD302" i="1"/>
  <c r="CB302" i="1"/>
  <c r="BZ302" i="1"/>
  <c r="BX302" i="1"/>
  <c r="BV302" i="1"/>
  <c r="BT302" i="1"/>
  <c r="BR302" i="1"/>
  <c r="BP302" i="1"/>
  <c r="BN302" i="1"/>
  <c r="BL302" i="1"/>
  <c r="BJ302" i="1"/>
  <c r="BH302" i="1"/>
  <c r="BF302" i="1"/>
  <c r="BD302" i="1"/>
  <c r="BB302" i="1"/>
  <c r="AZ302" i="1"/>
  <c r="AX302" i="1"/>
  <c r="AV302" i="1"/>
  <c r="AT302" i="1"/>
  <c r="AR302" i="1"/>
  <c r="AP302" i="1"/>
  <c r="AN302" i="1"/>
  <c r="AL302" i="1"/>
  <c r="AJ302" i="1"/>
  <c r="AH302" i="1"/>
  <c r="AF302" i="1"/>
  <c r="AD302" i="1"/>
  <c r="AB302" i="1"/>
  <c r="Z302" i="1"/>
  <c r="X302" i="1"/>
  <c r="V302" i="1"/>
  <c r="T302" i="1"/>
  <c r="R302" i="1"/>
  <c r="P302" i="1"/>
  <c r="N302" i="1"/>
  <c r="DL301" i="1"/>
  <c r="DJ301" i="1"/>
  <c r="DH301" i="1"/>
  <c r="DF301" i="1"/>
  <c r="DD301" i="1"/>
  <c r="DB301" i="1"/>
  <c r="CZ301" i="1"/>
  <c r="CX301" i="1"/>
  <c r="CV301" i="1"/>
  <c r="CT301" i="1"/>
  <c r="CR301" i="1"/>
  <c r="CP301" i="1"/>
  <c r="CN301" i="1"/>
  <c r="CL301" i="1"/>
  <c r="CJ301" i="1"/>
  <c r="CH301" i="1"/>
  <c r="CF301" i="1"/>
  <c r="CD301" i="1"/>
  <c r="CB301" i="1"/>
  <c r="BZ301" i="1"/>
  <c r="BX301" i="1"/>
  <c r="BV301" i="1"/>
  <c r="BT301" i="1"/>
  <c r="BR301" i="1"/>
  <c r="BP301" i="1"/>
  <c r="BM301" i="1"/>
  <c r="BN301" i="1" s="1"/>
  <c r="BL301" i="1"/>
  <c r="BJ301" i="1"/>
  <c r="BH301" i="1"/>
  <c r="BF301" i="1"/>
  <c r="BD301" i="1"/>
  <c r="BB301" i="1"/>
  <c r="AZ301" i="1"/>
  <c r="AX301" i="1"/>
  <c r="AV301" i="1"/>
  <c r="AT301" i="1"/>
  <c r="AR301" i="1"/>
  <c r="AP301" i="1"/>
  <c r="AN301" i="1"/>
  <c r="AL301" i="1"/>
  <c r="AJ301" i="1"/>
  <c r="AH301" i="1"/>
  <c r="AF301" i="1"/>
  <c r="AD301" i="1"/>
  <c r="AB301" i="1"/>
  <c r="Z301" i="1"/>
  <c r="X301" i="1"/>
  <c r="V301" i="1"/>
  <c r="T301" i="1"/>
  <c r="R301" i="1"/>
  <c r="O301" i="1"/>
  <c r="N301" i="1"/>
  <c r="DL300" i="1"/>
  <c r="DJ300" i="1"/>
  <c r="DH300" i="1"/>
  <c r="DF300" i="1"/>
  <c r="DD300" i="1"/>
  <c r="DB300" i="1"/>
  <c r="CZ300" i="1"/>
  <c r="CX300" i="1"/>
  <c r="CV300" i="1"/>
  <c r="CT300" i="1"/>
  <c r="CR300" i="1"/>
  <c r="CP300" i="1"/>
  <c r="CN300" i="1"/>
  <c r="CL300" i="1"/>
  <c r="CJ300" i="1"/>
  <c r="CH300" i="1"/>
  <c r="CF300" i="1"/>
  <c r="CD300" i="1"/>
  <c r="CB300" i="1"/>
  <c r="BZ300" i="1"/>
  <c r="BX300" i="1"/>
  <c r="BV300" i="1"/>
  <c r="BT300" i="1"/>
  <c r="BR300" i="1"/>
  <c r="BP300" i="1"/>
  <c r="BM300" i="1"/>
  <c r="BN300" i="1" s="1"/>
  <c r="BL300" i="1"/>
  <c r="BJ300" i="1"/>
  <c r="BH300" i="1"/>
  <c r="BF300" i="1"/>
  <c r="BD300" i="1"/>
  <c r="BB300" i="1"/>
  <c r="AZ300" i="1"/>
  <c r="AX300" i="1"/>
  <c r="AV300" i="1"/>
  <c r="AS300" i="1"/>
  <c r="DM300" i="1" s="1"/>
  <c r="AR300" i="1"/>
  <c r="AP300" i="1"/>
  <c r="AN300" i="1"/>
  <c r="AL300" i="1"/>
  <c r="AJ300" i="1"/>
  <c r="AH300" i="1"/>
  <c r="AH298" i="1" s="1"/>
  <c r="AF300" i="1"/>
  <c r="AD300" i="1"/>
  <c r="AB300" i="1"/>
  <c r="Z300" i="1"/>
  <c r="X300" i="1"/>
  <c r="V300" i="1"/>
  <c r="T300" i="1"/>
  <c r="R300" i="1"/>
  <c r="P300" i="1"/>
  <c r="N300" i="1"/>
  <c r="DM299" i="1"/>
  <c r="DL299" i="1"/>
  <c r="DJ299" i="1"/>
  <c r="DH299" i="1"/>
  <c r="DF299" i="1"/>
  <c r="DD299" i="1"/>
  <c r="DB299" i="1"/>
  <c r="CZ299" i="1"/>
  <c r="CX299" i="1"/>
  <c r="CV299" i="1"/>
  <c r="CT299" i="1"/>
  <c r="CR299" i="1"/>
  <c r="CP299" i="1"/>
  <c r="CN299" i="1"/>
  <c r="CL299" i="1"/>
  <c r="CJ299" i="1"/>
  <c r="CH299" i="1"/>
  <c r="CF299" i="1"/>
  <c r="CD299" i="1"/>
  <c r="CB299" i="1"/>
  <c r="BZ299" i="1"/>
  <c r="BX299" i="1"/>
  <c r="BV299" i="1"/>
  <c r="BT299" i="1"/>
  <c r="BR299" i="1"/>
  <c r="BP299" i="1"/>
  <c r="BN299" i="1"/>
  <c r="BL299" i="1"/>
  <c r="BJ299" i="1"/>
  <c r="BH299" i="1"/>
  <c r="BF299" i="1"/>
  <c r="BD299" i="1"/>
  <c r="BB299" i="1"/>
  <c r="AZ299" i="1"/>
  <c r="AX299" i="1"/>
  <c r="AV299" i="1"/>
  <c r="AT299" i="1"/>
  <c r="AR299" i="1"/>
  <c r="AP299" i="1"/>
  <c r="AN299" i="1"/>
  <c r="AL299" i="1"/>
  <c r="AJ299" i="1"/>
  <c r="AH299" i="1"/>
  <c r="AF299" i="1"/>
  <c r="AD299" i="1"/>
  <c r="AB299" i="1"/>
  <c r="Z299" i="1"/>
  <c r="X299" i="1"/>
  <c r="V299" i="1"/>
  <c r="T299" i="1"/>
  <c r="R299" i="1"/>
  <c r="P299" i="1"/>
  <c r="N299" i="1"/>
  <c r="DK298" i="1"/>
  <c r="DG298" i="1"/>
  <c r="DE298" i="1"/>
  <c r="DC298" i="1"/>
  <c r="DA298" i="1"/>
  <c r="CY298" i="1"/>
  <c r="CW298" i="1"/>
  <c r="CU298" i="1"/>
  <c r="CS298" i="1"/>
  <c r="CQ298" i="1"/>
  <c r="CO298" i="1"/>
  <c r="CM298" i="1"/>
  <c r="CK298" i="1"/>
  <c r="CI298" i="1"/>
  <c r="CG298" i="1"/>
  <c r="CE298" i="1"/>
  <c r="CC298" i="1"/>
  <c r="CA298" i="1"/>
  <c r="BY298" i="1"/>
  <c r="BW298" i="1"/>
  <c r="BU298" i="1"/>
  <c r="BS298" i="1"/>
  <c r="BQ298" i="1"/>
  <c r="BO298" i="1"/>
  <c r="BK298" i="1"/>
  <c r="BI298" i="1"/>
  <c r="BG298" i="1"/>
  <c r="BE298" i="1"/>
  <c r="BC298" i="1"/>
  <c r="BA298" i="1"/>
  <c r="AY298" i="1"/>
  <c r="AW298" i="1"/>
  <c r="AU298" i="1"/>
  <c r="AQ298" i="1"/>
  <c r="AM298" i="1"/>
  <c r="AK298" i="1"/>
  <c r="AI298" i="1"/>
  <c r="AG298" i="1"/>
  <c r="AE298" i="1"/>
  <c r="AC298" i="1"/>
  <c r="AA298" i="1"/>
  <c r="Y298" i="1"/>
  <c r="W298" i="1"/>
  <c r="U298" i="1"/>
  <c r="S298" i="1"/>
  <c r="Q298" i="1"/>
  <c r="O298" i="1"/>
  <c r="M298" i="1"/>
  <c r="DM297" i="1"/>
  <c r="DL297" i="1"/>
  <c r="DJ297" i="1"/>
  <c r="DH297" i="1"/>
  <c r="DF297" i="1"/>
  <c r="DD297" i="1"/>
  <c r="DB297" i="1"/>
  <c r="CZ297" i="1"/>
  <c r="CX297" i="1"/>
  <c r="CV297" i="1"/>
  <c r="CT297" i="1"/>
  <c r="CR297" i="1"/>
  <c r="CP297" i="1"/>
  <c r="CN297" i="1"/>
  <c r="CL297" i="1"/>
  <c r="CJ297" i="1"/>
  <c r="CH297" i="1"/>
  <c r="CF297" i="1"/>
  <c r="CD297" i="1"/>
  <c r="CB297" i="1"/>
  <c r="BZ297" i="1"/>
  <c r="BX297" i="1"/>
  <c r="BV297" i="1"/>
  <c r="BT297" i="1"/>
  <c r="BR297" i="1"/>
  <c r="BP297" i="1"/>
  <c r="BN297" i="1"/>
  <c r="BL297" i="1"/>
  <c r="BJ297" i="1"/>
  <c r="BH297" i="1"/>
  <c r="BF297" i="1"/>
  <c r="BD297" i="1"/>
  <c r="BB297" i="1"/>
  <c r="AZ297" i="1"/>
  <c r="AX297" i="1"/>
  <c r="AV297" i="1"/>
  <c r="AT297" i="1"/>
  <c r="AR297" i="1"/>
  <c r="AP297" i="1"/>
  <c r="AN297" i="1"/>
  <c r="AL297" i="1"/>
  <c r="AJ297" i="1"/>
  <c r="AH297" i="1"/>
  <c r="AF297" i="1"/>
  <c r="AD297" i="1"/>
  <c r="AB297" i="1"/>
  <c r="Z297" i="1"/>
  <c r="X297" i="1"/>
  <c r="V297" i="1"/>
  <c r="T297" i="1"/>
  <c r="R297" i="1"/>
  <c r="P297" i="1"/>
  <c r="N297" i="1"/>
  <c r="DL296" i="1"/>
  <c r="DJ296" i="1"/>
  <c r="DH296" i="1"/>
  <c r="DF296" i="1"/>
  <c r="DD296" i="1"/>
  <c r="DB296" i="1"/>
  <c r="CZ296" i="1"/>
  <c r="CX296" i="1"/>
  <c r="CV296" i="1"/>
  <c r="CT296" i="1"/>
  <c r="CR296" i="1"/>
  <c r="CP296" i="1"/>
  <c r="CN296" i="1"/>
  <c r="CL296" i="1"/>
  <c r="CJ296" i="1"/>
  <c r="CH296" i="1"/>
  <c r="CF296" i="1"/>
  <c r="CD296" i="1"/>
  <c r="CB296" i="1"/>
  <c r="BZ296" i="1"/>
  <c r="BX296" i="1"/>
  <c r="BV296" i="1"/>
  <c r="BT296" i="1"/>
  <c r="BR296" i="1"/>
  <c r="BP296" i="1"/>
  <c r="BN296" i="1"/>
  <c r="BL296" i="1"/>
  <c r="BJ296" i="1"/>
  <c r="BH296" i="1"/>
  <c r="BF296" i="1"/>
  <c r="BD296" i="1"/>
  <c r="BB296" i="1"/>
  <c r="AZ296" i="1"/>
  <c r="AX296" i="1"/>
  <c r="AV296" i="1"/>
  <c r="AT296" i="1"/>
  <c r="AQ296" i="1"/>
  <c r="DM296" i="1" s="1"/>
  <c r="AP296" i="1"/>
  <c r="AN296" i="1"/>
  <c r="AL296" i="1"/>
  <c r="AJ296" i="1"/>
  <c r="AH296" i="1"/>
  <c r="AF296" i="1"/>
  <c r="AD296" i="1"/>
  <c r="AB296" i="1"/>
  <c r="Z296" i="1"/>
  <c r="X296" i="1"/>
  <c r="V296" i="1"/>
  <c r="T296" i="1"/>
  <c r="R296" i="1"/>
  <c r="P296" i="1"/>
  <c r="N296" i="1"/>
  <c r="DM295" i="1"/>
  <c r="DL295" i="1"/>
  <c r="DJ295" i="1"/>
  <c r="DH295" i="1"/>
  <c r="DF295" i="1"/>
  <c r="DD295" i="1"/>
  <c r="DB295" i="1"/>
  <c r="CZ295" i="1"/>
  <c r="CX295" i="1"/>
  <c r="CV295" i="1"/>
  <c r="CT295" i="1"/>
  <c r="CR295" i="1"/>
  <c r="CP295" i="1"/>
  <c r="CN295" i="1"/>
  <c r="CL295" i="1"/>
  <c r="CJ295" i="1"/>
  <c r="CH295" i="1"/>
  <c r="CF295" i="1"/>
  <c r="CD295" i="1"/>
  <c r="CB295" i="1"/>
  <c r="BZ295" i="1"/>
  <c r="BX295" i="1"/>
  <c r="BV295" i="1"/>
  <c r="BT295" i="1"/>
  <c r="BR295" i="1"/>
  <c r="BP295" i="1"/>
  <c r="BN295" i="1"/>
  <c r="BL295" i="1"/>
  <c r="BJ295" i="1"/>
  <c r="BH295" i="1"/>
  <c r="BF295" i="1"/>
  <c r="BD295" i="1"/>
  <c r="BB295" i="1"/>
  <c r="AZ295" i="1"/>
  <c r="AX295" i="1"/>
  <c r="AV295" i="1"/>
  <c r="AT295" i="1"/>
  <c r="AR295" i="1"/>
  <c r="AP295" i="1"/>
  <c r="AN295" i="1"/>
  <c r="AL295" i="1"/>
  <c r="AJ295" i="1"/>
  <c r="AH295" i="1"/>
  <c r="AF295" i="1"/>
  <c r="AD295" i="1"/>
  <c r="AB295" i="1"/>
  <c r="Z295" i="1"/>
  <c r="X295" i="1"/>
  <c r="V295" i="1"/>
  <c r="T295" i="1"/>
  <c r="R295" i="1"/>
  <c r="P295" i="1"/>
  <c r="N295" i="1"/>
  <c r="DM294" i="1"/>
  <c r="DL294" i="1"/>
  <c r="DJ294" i="1"/>
  <c r="DH294" i="1"/>
  <c r="DF294" i="1"/>
  <c r="DD294" i="1"/>
  <c r="DB294" i="1"/>
  <c r="CZ294" i="1"/>
  <c r="CX294" i="1"/>
  <c r="CV294" i="1"/>
  <c r="CT294" i="1"/>
  <c r="CR294" i="1"/>
  <c r="CP294" i="1"/>
  <c r="CN294" i="1"/>
  <c r="CL294" i="1"/>
  <c r="CJ294" i="1"/>
  <c r="CH294" i="1"/>
  <c r="CF294" i="1"/>
  <c r="CD294" i="1"/>
  <c r="CB294" i="1"/>
  <c r="BZ294" i="1"/>
  <c r="BX294" i="1"/>
  <c r="BV294" i="1"/>
  <c r="BT294" i="1"/>
  <c r="BR294" i="1"/>
  <c r="BP294" i="1"/>
  <c r="BN294" i="1"/>
  <c r="BL294" i="1"/>
  <c r="BJ294" i="1"/>
  <c r="BH294" i="1"/>
  <c r="BF294" i="1"/>
  <c r="BD294" i="1"/>
  <c r="BB294" i="1"/>
  <c r="AZ294" i="1"/>
  <c r="AX294" i="1"/>
  <c r="AV294" i="1"/>
  <c r="AT294" i="1"/>
  <c r="AR294" i="1"/>
  <c r="AP294" i="1"/>
  <c r="AN294" i="1"/>
  <c r="AL294" i="1"/>
  <c r="AJ294" i="1"/>
  <c r="AH294" i="1"/>
  <c r="AF294" i="1"/>
  <c r="AD294" i="1"/>
  <c r="AB294" i="1"/>
  <c r="Z294" i="1"/>
  <c r="X294" i="1"/>
  <c r="V294" i="1"/>
  <c r="T294" i="1"/>
  <c r="R294" i="1"/>
  <c r="P294" i="1"/>
  <c r="N294" i="1"/>
  <c r="DL293" i="1"/>
  <c r="DJ293" i="1"/>
  <c r="DH293" i="1"/>
  <c r="DF293" i="1"/>
  <c r="DD293" i="1"/>
  <c r="DB293" i="1"/>
  <c r="CZ293" i="1"/>
  <c r="CX293" i="1"/>
  <c r="CV293" i="1"/>
  <c r="CT293" i="1"/>
  <c r="CR293" i="1"/>
  <c r="CP293" i="1"/>
  <c r="CN293" i="1"/>
  <c r="CL293" i="1"/>
  <c r="CJ293" i="1"/>
  <c r="CH293" i="1"/>
  <c r="CF293" i="1"/>
  <c r="CD293" i="1"/>
  <c r="CB293" i="1"/>
  <c r="BZ293" i="1"/>
  <c r="BX293" i="1"/>
  <c r="BV293" i="1"/>
  <c r="BT293" i="1"/>
  <c r="BR293" i="1"/>
  <c r="BP293" i="1"/>
  <c r="BN293" i="1"/>
  <c r="BL293" i="1"/>
  <c r="BJ293" i="1"/>
  <c r="BH293" i="1"/>
  <c r="BF293" i="1"/>
  <c r="BD293" i="1"/>
  <c r="BB293" i="1"/>
  <c r="AZ293" i="1"/>
  <c r="AX293" i="1"/>
  <c r="AV293" i="1"/>
  <c r="AT293" i="1"/>
  <c r="AQ293" i="1"/>
  <c r="AP293" i="1"/>
  <c r="AN293" i="1"/>
  <c r="AL293" i="1"/>
  <c r="AJ293" i="1"/>
  <c r="AH293" i="1"/>
  <c r="AF293" i="1"/>
  <c r="AD293" i="1"/>
  <c r="AB293" i="1"/>
  <c r="Z293" i="1"/>
  <c r="X293" i="1"/>
  <c r="V293" i="1"/>
  <c r="T293" i="1"/>
  <c r="R293" i="1"/>
  <c r="P293" i="1"/>
  <c r="N293" i="1"/>
  <c r="DM292" i="1"/>
  <c r="DL292" i="1"/>
  <c r="DJ292" i="1"/>
  <c r="DH292" i="1"/>
  <c r="DF292" i="1"/>
  <c r="DD292" i="1"/>
  <c r="DB292" i="1"/>
  <c r="CZ292" i="1"/>
  <c r="CX292" i="1"/>
  <c r="CV292" i="1"/>
  <c r="CT292" i="1"/>
  <c r="CR292" i="1"/>
  <c r="CP292" i="1"/>
  <c r="CN292" i="1"/>
  <c r="CL292" i="1"/>
  <c r="CJ292" i="1"/>
  <c r="CH292" i="1"/>
  <c r="CF292" i="1"/>
  <c r="CD292" i="1"/>
  <c r="CB292" i="1"/>
  <c r="BZ292" i="1"/>
  <c r="BX292" i="1"/>
  <c r="BV292" i="1"/>
  <c r="BT292" i="1"/>
  <c r="BR292" i="1"/>
  <c r="BP292" i="1"/>
  <c r="BN292" i="1"/>
  <c r="BL292" i="1"/>
  <c r="BJ292" i="1"/>
  <c r="BH292" i="1"/>
  <c r="BF292" i="1"/>
  <c r="BD292" i="1"/>
  <c r="BB292" i="1"/>
  <c r="AZ292" i="1"/>
  <c r="AX292" i="1"/>
  <c r="AV292" i="1"/>
  <c r="AT292" i="1"/>
  <c r="AR292" i="1"/>
  <c r="AP292" i="1"/>
  <c r="AN292" i="1"/>
  <c r="AL292" i="1"/>
  <c r="AJ292" i="1"/>
  <c r="AH292" i="1"/>
  <c r="AF292" i="1"/>
  <c r="AD292" i="1"/>
  <c r="AB292" i="1"/>
  <c r="Z292" i="1"/>
  <c r="X292" i="1"/>
  <c r="V292" i="1"/>
  <c r="T292" i="1"/>
  <c r="R292" i="1"/>
  <c r="P292" i="1"/>
  <c r="N292" i="1"/>
  <c r="DL291" i="1"/>
  <c r="DJ291" i="1"/>
  <c r="DH291" i="1"/>
  <c r="DF291" i="1"/>
  <c r="DD291" i="1"/>
  <c r="DB291" i="1"/>
  <c r="CZ291" i="1"/>
  <c r="CX291" i="1"/>
  <c r="CV291" i="1"/>
  <c r="CT291" i="1"/>
  <c r="CR291" i="1"/>
  <c r="CP291" i="1"/>
  <c r="CN291" i="1"/>
  <c r="CL291" i="1"/>
  <c r="CJ291" i="1"/>
  <c r="CH291" i="1"/>
  <c r="CF291" i="1"/>
  <c r="CD291" i="1"/>
  <c r="CB291" i="1"/>
  <c r="BZ291" i="1"/>
  <c r="BX291" i="1"/>
  <c r="BV291" i="1"/>
  <c r="BT291" i="1"/>
  <c r="BR291" i="1"/>
  <c r="BP291" i="1"/>
  <c r="BN291" i="1"/>
  <c r="BL291" i="1"/>
  <c r="BJ291" i="1"/>
  <c r="BH291" i="1"/>
  <c r="BF291" i="1"/>
  <c r="BD291" i="1"/>
  <c r="BB291" i="1"/>
  <c r="AZ291" i="1"/>
  <c r="AX291" i="1"/>
  <c r="AV291" i="1"/>
  <c r="AT291" i="1"/>
  <c r="AQ291" i="1"/>
  <c r="DM291" i="1" s="1"/>
  <c r="AP291" i="1"/>
  <c r="AN291" i="1"/>
  <c r="AL291" i="1"/>
  <c r="AJ291" i="1"/>
  <c r="AH291" i="1"/>
  <c r="AF291" i="1"/>
  <c r="AD291" i="1"/>
  <c r="AB291" i="1"/>
  <c r="Z291" i="1"/>
  <c r="X291" i="1"/>
  <c r="V291" i="1"/>
  <c r="T291" i="1"/>
  <c r="R291" i="1"/>
  <c r="P291" i="1"/>
  <c r="N291" i="1"/>
  <c r="DL290" i="1"/>
  <c r="DJ290" i="1"/>
  <c r="DH290" i="1"/>
  <c r="DF290" i="1"/>
  <c r="DD290" i="1"/>
  <c r="DB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Z290" i="1"/>
  <c r="BX290" i="1"/>
  <c r="BV290" i="1"/>
  <c r="BT290" i="1"/>
  <c r="BR290" i="1"/>
  <c r="BP290" i="1"/>
  <c r="BN290" i="1"/>
  <c r="BL290" i="1"/>
  <c r="BJ290" i="1"/>
  <c r="BH290" i="1"/>
  <c r="BF290" i="1"/>
  <c r="BD290" i="1"/>
  <c r="BB290" i="1"/>
  <c r="AZ290" i="1"/>
  <c r="AX290" i="1"/>
  <c r="AV290" i="1"/>
  <c r="AT290" i="1"/>
  <c r="AQ290" i="1"/>
  <c r="AP290" i="1"/>
  <c r="AN290" i="1"/>
  <c r="AL290" i="1"/>
  <c r="AJ290" i="1"/>
  <c r="AH290" i="1"/>
  <c r="AF290" i="1"/>
  <c r="AD290" i="1"/>
  <c r="AB290" i="1"/>
  <c r="Z290" i="1"/>
  <c r="X290" i="1"/>
  <c r="V290" i="1"/>
  <c r="T290" i="1"/>
  <c r="R290" i="1"/>
  <c r="P290" i="1"/>
  <c r="N290" i="1"/>
  <c r="DM289" i="1"/>
  <c r="DL289" i="1"/>
  <c r="DJ289" i="1"/>
  <c r="DH289" i="1"/>
  <c r="DF289" i="1"/>
  <c r="DD289" i="1"/>
  <c r="DB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Z289" i="1"/>
  <c r="BX289" i="1"/>
  <c r="BV289" i="1"/>
  <c r="BT289" i="1"/>
  <c r="BR289" i="1"/>
  <c r="BP289" i="1"/>
  <c r="BN289" i="1"/>
  <c r="BL289" i="1"/>
  <c r="BJ289" i="1"/>
  <c r="BH289" i="1"/>
  <c r="BF289" i="1"/>
  <c r="BD289" i="1"/>
  <c r="BB289" i="1"/>
  <c r="AZ289" i="1"/>
  <c r="AX289" i="1"/>
  <c r="AV289" i="1"/>
  <c r="AT289" i="1"/>
  <c r="AR289" i="1"/>
  <c r="AP289" i="1"/>
  <c r="AN289" i="1"/>
  <c r="AL289" i="1"/>
  <c r="AJ289" i="1"/>
  <c r="AH289" i="1"/>
  <c r="AF289" i="1"/>
  <c r="AD289" i="1"/>
  <c r="AB289" i="1"/>
  <c r="Z289" i="1"/>
  <c r="X289" i="1"/>
  <c r="V289" i="1"/>
  <c r="T289" i="1"/>
  <c r="R289" i="1"/>
  <c r="P289" i="1"/>
  <c r="N289" i="1"/>
  <c r="DM288" i="1"/>
  <c r="DL288" i="1"/>
  <c r="DJ288" i="1"/>
  <c r="DH288" i="1"/>
  <c r="DF288" i="1"/>
  <c r="DD288" i="1"/>
  <c r="DB288" i="1"/>
  <c r="CZ288" i="1"/>
  <c r="CX288" i="1"/>
  <c r="CV288" i="1"/>
  <c r="CT288" i="1"/>
  <c r="CR288" i="1"/>
  <c r="CP288" i="1"/>
  <c r="CN288" i="1"/>
  <c r="CL288" i="1"/>
  <c r="CJ288" i="1"/>
  <c r="CH288" i="1"/>
  <c r="CF288" i="1"/>
  <c r="CD288" i="1"/>
  <c r="CB288" i="1"/>
  <c r="BZ288" i="1"/>
  <c r="BX288" i="1"/>
  <c r="BV288" i="1"/>
  <c r="BT288" i="1"/>
  <c r="BR288" i="1"/>
  <c r="BP288" i="1"/>
  <c r="BN288" i="1"/>
  <c r="BL288" i="1"/>
  <c r="BJ288" i="1"/>
  <c r="BH288" i="1"/>
  <c r="BF288" i="1"/>
  <c r="BD288" i="1"/>
  <c r="BB288" i="1"/>
  <c r="AZ288" i="1"/>
  <c r="AX288" i="1"/>
  <c r="AV288" i="1"/>
  <c r="AT288" i="1"/>
  <c r="AR288" i="1"/>
  <c r="AP288" i="1"/>
  <c r="AN288" i="1"/>
  <c r="AL288" i="1"/>
  <c r="AJ288" i="1"/>
  <c r="AH288" i="1"/>
  <c r="AF288" i="1"/>
  <c r="AD288" i="1"/>
  <c r="AB288" i="1"/>
  <c r="Z288" i="1"/>
  <c r="X288" i="1"/>
  <c r="V288" i="1"/>
  <c r="T288" i="1"/>
  <c r="R288" i="1"/>
  <c r="P288" i="1"/>
  <c r="N288" i="1"/>
  <c r="DL287" i="1"/>
  <c r="DJ287" i="1"/>
  <c r="DH287" i="1"/>
  <c r="DF287" i="1"/>
  <c r="DD287" i="1"/>
  <c r="DB287" i="1"/>
  <c r="CZ287" i="1"/>
  <c r="CX287" i="1"/>
  <c r="CV287" i="1"/>
  <c r="CT287" i="1"/>
  <c r="CR287" i="1"/>
  <c r="CP287" i="1"/>
  <c r="CN287" i="1"/>
  <c r="CL287" i="1"/>
  <c r="CJ287" i="1"/>
  <c r="CH287" i="1"/>
  <c r="CF287" i="1"/>
  <c r="CD287" i="1"/>
  <c r="CB287" i="1"/>
  <c r="BZ287" i="1"/>
  <c r="BX287" i="1"/>
  <c r="BV287" i="1"/>
  <c r="BT287" i="1"/>
  <c r="BR287" i="1"/>
  <c r="BP287" i="1"/>
  <c r="BM287" i="1"/>
  <c r="BN287" i="1" s="1"/>
  <c r="BL287" i="1"/>
  <c r="BJ287" i="1"/>
  <c r="BH287" i="1"/>
  <c r="BF287" i="1"/>
  <c r="BD287" i="1"/>
  <c r="BB287" i="1"/>
  <c r="AZ287" i="1"/>
  <c r="AX287" i="1"/>
  <c r="AV287" i="1"/>
  <c r="AT287" i="1"/>
  <c r="AQ287" i="1"/>
  <c r="AP287" i="1"/>
  <c r="AN287" i="1"/>
  <c r="AL287" i="1"/>
  <c r="AJ287" i="1"/>
  <c r="AH287" i="1"/>
  <c r="AF287" i="1"/>
  <c r="AD287" i="1"/>
  <c r="AB287" i="1"/>
  <c r="Z287" i="1"/>
  <c r="X287" i="1"/>
  <c r="V287" i="1"/>
  <c r="T287" i="1"/>
  <c r="R287" i="1"/>
  <c r="P287" i="1"/>
  <c r="N287" i="1"/>
  <c r="DL286" i="1"/>
  <c r="DJ286" i="1"/>
  <c r="DH286" i="1"/>
  <c r="DF286" i="1"/>
  <c r="DD286" i="1"/>
  <c r="DB286" i="1"/>
  <c r="CZ286" i="1"/>
  <c r="CX286" i="1"/>
  <c r="CV286" i="1"/>
  <c r="CT286" i="1"/>
  <c r="CR286" i="1"/>
  <c r="CP286" i="1"/>
  <c r="CN286" i="1"/>
  <c r="CL286" i="1"/>
  <c r="CJ286" i="1"/>
  <c r="CH286" i="1"/>
  <c r="CF286" i="1"/>
  <c r="CD286" i="1"/>
  <c r="CB286" i="1"/>
  <c r="BZ286" i="1"/>
  <c r="BX286" i="1"/>
  <c r="BV286" i="1"/>
  <c r="BT286" i="1"/>
  <c r="BR286" i="1"/>
  <c r="BP286" i="1"/>
  <c r="BM286" i="1"/>
  <c r="BL286" i="1"/>
  <c r="BJ286" i="1"/>
  <c r="BH286" i="1"/>
  <c r="BF286" i="1"/>
  <c r="BD286" i="1"/>
  <c r="BB286" i="1"/>
  <c r="AZ286" i="1"/>
  <c r="AX286" i="1"/>
  <c r="AV286" i="1"/>
  <c r="AT286" i="1"/>
  <c r="AQ286" i="1"/>
  <c r="AP286" i="1"/>
  <c r="AN286" i="1"/>
  <c r="AL286" i="1"/>
  <c r="AJ286" i="1"/>
  <c r="AH286" i="1"/>
  <c r="AF286" i="1"/>
  <c r="AD286" i="1"/>
  <c r="AB286" i="1"/>
  <c r="Z286" i="1"/>
  <c r="X286" i="1"/>
  <c r="V286" i="1"/>
  <c r="T286" i="1"/>
  <c r="R286" i="1"/>
  <c r="P286" i="1"/>
  <c r="N286" i="1"/>
  <c r="DM285" i="1"/>
  <c r="DL285" i="1"/>
  <c r="DJ285" i="1"/>
  <c r="DH285" i="1"/>
  <c r="DF285" i="1"/>
  <c r="DD285" i="1"/>
  <c r="DB285" i="1"/>
  <c r="CZ285" i="1"/>
  <c r="CX285" i="1"/>
  <c r="CV285" i="1"/>
  <c r="CT285" i="1"/>
  <c r="CR285" i="1"/>
  <c r="CP285" i="1"/>
  <c r="CN285" i="1"/>
  <c r="CL285" i="1"/>
  <c r="CJ285" i="1"/>
  <c r="CH285" i="1"/>
  <c r="CF285" i="1"/>
  <c r="CD285" i="1"/>
  <c r="CB285" i="1"/>
  <c r="BZ285" i="1"/>
  <c r="BX285" i="1"/>
  <c r="BV285" i="1"/>
  <c r="BT285" i="1"/>
  <c r="BR285" i="1"/>
  <c r="BP285" i="1"/>
  <c r="BN285" i="1"/>
  <c r="BL285" i="1"/>
  <c r="BJ285" i="1"/>
  <c r="BH285" i="1"/>
  <c r="BF285" i="1"/>
  <c r="BD285" i="1"/>
  <c r="BB285" i="1"/>
  <c r="AZ285" i="1"/>
  <c r="AX285" i="1"/>
  <c r="AV285" i="1"/>
  <c r="AT285" i="1"/>
  <c r="AR285" i="1"/>
  <c r="AP285" i="1"/>
  <c r="AN285" i="1"/>
  <c r="AL285" i="1"/>
  <c r="AJ285" i="1"/>
  <c r="AH285" i="1"/>
  <c r="AF285" i="1"/>
  <c r="AD285" i="1"/>
  <c r="AB285" i="1"/>
  <c r="Z285" i="1"/>
  <c r="X285" i="1"/>
  <c r="V285" i="1"/>
  <c r="T285" i="1"/>
  <c r="R285" i="1"/>
  <c r="P285" i="1"/>
  <c r="N285" i="1"/>
  <c r="DL284" i="1"/>
  <c r="DJ284" i="1"/>
  <c r="DH284" i="1"/>
  <c r="DF284" i="1"/>
  <c r="DD284" i="1"/>
  <c r="DB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Z284" i="1"/>
  <c r="BX284" i="1"/>
  <c r="BV284" i="1"/>
  <c r="BT284" i="1"/>
  <c r="BR284" i="1"/>
  <c r="BP284" i="1"/>
  <c r="BM284" i="1"/>
  <c r="DM284" i="1" s="1"/>
  <c r="BL284" i="1"/>
  <c r="BJ284" i="1"/>
  <c r="BH284" i="1"/>
  <c r="BF284" i="1"/>
  <c r="BD284" i="1"/>
  <c r="BB284" i="1"/>
  <c r="AZ284" i="1"/>
  <c r="AX284" i="1"/>
  <c r="AV284" i="1"/>
  <c r="AT284" i="1"/>
  <c r="AR284" i="1"/>
  <c r="AP284" i="1"/>
  <c r="AN284" i="1"/>
  <c r="AL284" i="1"/>
  <c r="AJ284" i="1"/>
  <c r="AH284" i="1"/>
  <c r="AF284" i="1"/>
  <c r="AD284" i="1"/>
  <c r="AB284" i="1"/>
  <c r="Z284" i="1"/>
  <c r="X284" i="1"/>
  <c r="V284" i="1"/>
  <c r="T284" i="1"/>
  <c r="R284" i="1"/>
  <c r="P284" i="1"/>
  <c r="N284" i="1"/>
  <c r="DL283" i="1"/>
  <c r="DJ283" i="1"/>
  <c r="DH283" i="1"/>
  <c r="DF283" i="1"/>
  <c r="DD283" i="1"/>
  <c r="DB283" i="1"/>
  <c r="CZ283" i="1"/>
  <c r="CX283" i="1"/>
  <c r="CV283" i="1"/>
  <c r="CT283" i="1"/>
  <c r="CR283" i="1"/>
  <c r="CP283" i="1"/>
  <c r="CN283" i="1"/>
  <c r="CL283" i="1"/>
  <c r="CJ283" i="1"/>
  <c r="CH283" i="1"/>
  <c r="CF283" i="1"/>
  <c r="CD283" i="1"/>
  <c r="CB283" i="1"/>
  <c r="BY283" i="1"/>
  <c r="BZ283" i="1" s="1"/>
  <c r="BX283" i="1"/>
  <c r="BV283" i="1"/>
  <c r="BT283" i="1"/>
  <c r="BR283" i="1"/>
  <c r="BP283" i="1"/>
  <c r="BM283" i="1"/>
  <c r="BN283" i="1" s="1"/>
  <c r="BL283" i="1"/>
  <c r="BJ283" i="1"/>
  <c r="BJ282" i="1" s="1"/>
  <c r="BH283" i="1"/>
  <c r="BF283" i="1"/>
  <c r="BD283" i="1"/>
  <c r="BB283" i="1"/>
  <c r="BB282" i="1" s="1"/>
  <c r="AZ283" i="1"/>
  <c r="AX283" i="1"/>
  <c r="AV283" i="1"/>
  <c r="AT283" i="1"/>
  <c r="AT282" i="1" s="1"/>
  <c r="AR283" i="1"/>
  <c r="AP283" i="1"/>
  <c r="AN283" i="1"/>
  <c r="AL283" i="1"/>
  <c r="AL282" i="1" s="1"/>
  <c r="AJ283" i="1"/>
  <c r="AH283" i="1"/>
  <c r="AF283" i="1"/>
  <c r="AD283" i="1"/>
  <c r="AD282" i="1" s="1"/>
  <c r="AB283" i="1"/>
  <c r="Z283" i="1"/>
  <c r="X283" i="1"/>
  <c r="V283" i="1"/>
  <c r="V282" i="1" s="1"/>
  <c r="T283" i="1"/>
  <c r="R283" i="1"/>
  <c r="P283" i="1"/>
  <c r="N283" i="1"/>
  <c r="DK282" i="1"/>
  <c r="DG282" i="1"/>
  <c r="DE282" i="1"/>
  <c r="DC282" i="1"/>
  <c r="DA282" i="1"/>
  <c r="CY282" i="1"/>
  <c r="CW282" i="1"/>
  <c r="CU282" i="1"/>
  <c r="CS282" i="1"/>
  <c r="CQ282" i="1"/>
  <c r="CO282" i="1"/>
  <c r="CM282" i="1"/>
  <c r="CK282" i="1"/>
  <c r="CI282" i="1"/>
  <c r="CG282" i="1"/>
  <c r="CE282" i="1"/>
  <c r="CC282" i="1"/>
  <c r="CA282" i="1"/>
  <c r="BY282" i="1"/>
  <c r="BW282" i="1"/>
  <c r="BU282" i="1"/>
  <c r="BS282" i="1"/>
  <c r="BR282" i="1"/>
  <c r="BQ282" i="1"/>
  <c r="BO282" i="1"/>
  <c r="BK282" i="1"/>
  <c r="BI282" i="1"/>
  <c r="BG282" i="1"/>
  <c r="BE282" i="1"/>
  <c r="BC282" i="1"/>
  <c r="BA282" i="1"/>
  <c r="AY282" i="1"/>
  <c r="AW282" i="1"/>
  <c r="AU282" i="1"/>
  <c r="AS282" i="1"/>
  <c r="AM282" i="1"/>
  <c r="AK282" i="1"/>
  <c r="AI282" i="1"/>
  <c r="AG282" i="1"/>
  <c r="AE282" i="1"/>
  <c r="AC282" i="1"/>
  <c r="AA282" i="1"/>
  <c r="Y282" i="1"/>
  <c r="W282" i="1"/>
  <c r="U282" i="1"/>
  <c r="S282" i="1"/>
  <c r="Q282" i="1"/>
  <c r="O282" i="1"/>
  <c r="M282" i="1"/>
  <c r="DL281" i="1"/>
  <c r="DJ281" i="1"/>
  <c r="DH281" i="1"/>
  <c r="DF281" i="1"/>
  <c r="DD281" i="1"/>
  <c r="DB281" i="1"/>
  <c r="CZ281" i="1"/>
  <c r="CX281" i="1"/>
  <c r="CV281" i="1"/>
  <c r="CT281" i="1"/>
  <c r="CR281" i="1"/>
  <c r="CP281" i="1"/>
  <c r="CN281" i="1"/>
  <c r="CL281" i="1"/>
  <c r="CJ281" i="1"/>
  <c r="CH281" i="1"/>
  <c r="CF281" i="1"/>
  <c r="CD281" i="1"/>
  <c r="CB281" i="1"/>
  <c r="BZ281" i="1"/>
  <c r="BX281" i="1"/>
  <c r="BV281" i="1"/>
  <c r="BT281" i="1"/>
  <c r="BR281" i="1"/>
  <c r="BP281" i="1"/>
  <c r="BN281" i="1"/>
  <c r="BM281" i="1"/>
  <c r="DM281" i="1" s="1"/>
  <c r="BL281" i="1"/>
  <c r="BJ281" i="1"/>
  <c r="BH281" i="1"/>
  <c r="BF281" i="1"/>
  <c r="BD281" i="1"/>
  <c r="BB281" i="1"/>
  <c r="AZ281" i="1"/>
  <c r="AX281" i="1"/>
  <c r="AV281" i="1"/>
  <c r="AT281" i="1"/>
  <c r="AR281" i="1"/>
  <c r="AP281" i="1"/>
  <c r="AN281" i="1"/>
  <c r="AL281" i="1"/>
  <c r="AJ281" i="1"/>
  <c r="AH281" i="1"/>
  <c r="AF281" i="1"/>
  <c r="AD281" i="1"/>
  <c r="AB281" i="1"/>
  <c r="Z281" i="1"/>
  <c r="X281" i="1"/>
  <c r="V281" i="1"/>
  <c r="T281" i="1"/>
  <c r="R281" i="1"/>
  <c r="P281" i="1"/>
  <c r="N281" i="1"/>
  <c r="DL280" i="1"/>
  <c r="DJ280" i="1"/>
  <c r="DH280" i="1"/>
  <c r="DF280" i="1"/>
  <c r="DD280" i="1"/>
  <c r="DB280" i="1"/>
  <c r="CZ280" i="1"/>
  <c r="CX280" i="1"/>
  <c r="CV280" i="1"/>
  <c r="CT280" i="1"/>
  <c r="CR280" i="1"/>
  <c r="CP280" i="1"/>
  <c r="CN280" i="1"/>
  <c r="CL280" i="1"/>
  <c r="CJ280" i="1"/>
  <c r="CH280" i="1"/>
  <c r="CF280" i="1"/>
  <c r="CD280" i="1"/>
  <c r="CB280" i="1"/>
  <c r="BZ280" i="1"/>
  <c r="BX280" i="1"/>
  <c r="BV280" i="1"/>
  <c r="BT280" i="1"/>
  <c r="BR280" i="1"/>
  <c r="BP280" i="1"/>
  <c r="BM280" i="1"/>
  <c r="BL280" i="1"/>
  <c r="BJ280" i="1"/>
  <c r="BH280" i="1"/>
  <c r="BF280" i="1"/>
  <c r="BD280" i="1"/>
  <c r="BB280" i="1"/>
  <c r="AZ280" i="1"/>
  <c r="AX280" i="1"/>
  <c r="AV280" i="1"/>
  <c r="AT280" i="1"/>
  <c r="AR280" i="1"/>
  <c r="AP280" i="1"/>
  <c r="AN280" i="1"/>
  <c r="AL280" i="1"/>
  <c r="AJ280" i="1"/>
  <c r="AH280" i="1"/>
  <c r="AF280" i="1"/>
  <c r="AD280" i="1"/>
  <c r="AB280" i="1"/>
  <c r="Z280" i="1"/>
  <c r="X280" i="1"/>
  <c r="V280" i="1"/>
  <c r="T280" i="1"/>
  <c r="R280" i="1"/>
  <c r="O280" i="1"/>
  <c r="P280" i="1" s="1"/>
  <c r="N280" i="1"/>
  <c r="DL279" i="1"/>
  <c r="DJ279" i="1"/>
  <c r="DH279" i="1"/>
  <c r="DF279" i="1"/>
  <c r="DD279" i="1"/>
  <c r="DB279" i="1"/>
  <c r="CZ279" i="1"/>
  <c r="CX279" i="1"/>
  <c r="CV279" i="1"/>
  <c r="CT279" i="1"/>
  <c r="CR279" i="1"/>
  <c r="CP279" i="1"/>
  <c r="CN279" i="1"/>
  <c r="CL279" i="1"/>
  <c r="CJ279" i="1"/>
  <c r="CH279" i="1"/>
  <c r="CF279" i="1"/>
  <c r="CD279" i="1"/>
  <c r="CB279" i="1"/>
  <c r="BZ279" i="1"/>
  <c r="BX279" i="1"/>
  <c r="BV279" i="1"/>
  <c r="BT279" i="1"/>
  <c r="BR279" i="1"/>
  <c r="BP279" i="1"/>
  <c r="BM279" i="1"/>
  <c r="BL279" i="1"/>
  <c r="BJ279" i="1"/>
  <c r="BH279" i="1"/>
  <c r="BF279" i="1"/>
  <c r="BD279" i="1"/>
  <c r="BB279" i="1"/>
  <c r="AZ279" i="1"/>
  <c r="AX279" i="1"/>
  <c r="AV279" i="1"/>
  <c r="AT279" i="1"/>
  <c r="AR279" i="1"/>
  <c r="AP279" i="1"/>
  <c r="AN279" i="1"/>
  <c r="AL279" i="1"/>
  <c r="AJ279" i="1"/>
  <c r="AH279" i="1"/>
  <c r="AF279" i="1"/>
  <c r="AD279" i="1"/>
  <c r="AB279" i="1"/>
  <c r="Z279" i="1"/>
  <c r="X279" i="1"/>
  <c r="V279" i="1"/>
  <c r="T279" i="1"/>
  <c r="R279" i="1"/>
  <c r="P279" i="1"/>
  <c r="N279" i="1"/>
  <c r="DL278" i="1"/>
  <c r="DJ278" i="1"/>
  <c r="DH278" i="1"/>
  <c r="DF278" i="1"/>
  <c r="DD278" i="1"/>
  <c r="DB278" i="1"/>
  <c r="CZ278" i="1"/>
  <c r="CX278" i="1"/>
  <c r="CV278" i="1"/>
  <c r="CT278" i="1"/>
  <c r="CR278" i="1"/>
  <c r="CP278" i="1"/>
  <c r="CN278" i="1"/>
  <c r="CL278" i="1"/>
  <c r="CJ278" i="1"/>
  <c r="CH278" i="1"/>
  <c r="CF278" i="1"/>
  <c r="CD278" i="1"/>
  <c r="CB278" i="1"/>
  <c r="BZ278" i="1"/>
  <c r="BX278" i="1"/>
  <c r="BV278" i="1"/>
  <c r="BT278" i="1"/>
  <c r="BR278" i="1"/>
  <c r="BP278" i="1"/>
  <c r="BM278" i="1"/>
  <c r="DM278" i="1" s="1"/>
  <c r="BL278" i="1"/>
  <c r="BJ278" i="1"/>
  <c r="BH278" i="1"/>
  <c r="BF278" i="1"/>
  <c r="BD278" i="1"/>
  <c r="BB278" i="1"/>
  <c r="AZ278" i="1"/>
  <c r="AX278" i="1"/>
  <c r="AV278" i="1"/>
  <c r="AT278" i="1"/>
  <c r="AR278" i="1"/>
  <c r="AP278" i="1"/>
  <c r="AN278" i="1"/>
  <c r="AL278" i="1"/>
  <c r="AJ278" i="1"/>
  <c r="AH278" i="1"/>
  <c r="AF278" i="1"/>
  <c r="AD278" i="1"/>
  <c r="AB278" i="1"/>
  <c r="Z278" i="1"/>
  <c r="X278" i="1"/>
  <c r="V278" i="1"/>
  <c r="T278" i="1"/>
  <c r="R278" i="1"/>
  <c r="P278" i="1"/>
  <c r="N278" i="1"/>
  <c r="DL277" i="1"/>
  <c r="DJ277" i="1"/>
  <c r="DH277" i="1"/>
  <c r="DF277" i="1"/>
  <c r="DD277" i="1"/>
  <c r="DB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Z277" i="1"/>
  <c r="BX277" i="1"/>
  <c r="BV277" i="1"/>
  <c r="BT277" i="1"/>
  <c r="BR277" i="1"/>
  <c r="BP277" i="1"/>
  <c r="BN277" i="1"/>
  <c r="BM277" i="1"/>
  <c r="DM277" i="1" s="1"/>
  <c r="BL277" i="1"/>
  <c r="BJ277" i="1"/>
  <c r="BH277" i="1"/>
  <c r="BF277" i="1"/>
  <c r="BD277" i="1"/>
  <c r="BB277" i="1"/>
  <c r="AZ277" i="1"/>
  <c r="AX277" i="1"/>
  <c r="AV277" i="1"/>
  <c r="AT277" i="1"/>
  <c r="AR277" i="1"/>
  <c r="AP277" i="1"/>
  <c r="AN277" i="1"/>
  <c r="AL277" i="1"/>
  <c r="AJ277" i="1"/>
  <c r="AH277" i="1"/>
  <c r="AF277" i="1"/>
  <c r="AD277" i="1"/>
  <c r="AB277" i="1"/>
  <c r="Z277" i="1"/>
  <c r="X277" i="1"/>
  <c r="V277" i="1"/>
  <c r="T277" i="1"/>
  <c r="R277" i="1"/>
  <c r="P277" i="1"/>
  <c r="N277" i="1"/>
  <c r="DM276" i="1"/>
  <c r="DL276" i="1"/>
  <c r="DJ276" i="1"/>
  <c r="DH276" i="1"/>
  <c r="DF276" i="1"/>
  <c r="DD276" i="1"/>
  <c r="DB276" i="1"/>
  <c r="CZ276" i="1"/>
  <c r="CX276" i="1"/>
  <c r="CV276" i="1"/>
  <c r="CT276" i="1"/>
  <c r="CR276" i="1"/>
  <c r="CP276" i="1"/>
  <c r="CN276" i="1"/>
  <c r="CL276" i="1"/>
  <c r="CJ276" i="1"/>
  <c r="CH276" i="1"/>
  <c r="CF276" i="1"/>
  <c r="CD276" i="1"/>
  <c r="CB276" i="1"/>
  <c r="BZ276" i="1"/>
  <c r="BX276" i="1"/>
  <c r="BV276" i="1"/>
  <c r="BT276" i="1"/>
  <c r="BR276" i="1"/>
  <c r="BP276" i="1"/>
  <c r="BN276" i="1"/>
  <c r="BL276" i="1"/>
  <c r="BJ276" i="1"/>
  <c r="BH276" i="1"/>
  <c r="BF276" i="1"/>
  <c r="BD276" i="1"/>
  <c r="BB276" i="1"/>
  <c r="AZ276" i="1"/>
  <c r="AX276" i="1"/>
  <c r="AV276" i="1"/>
  <c r="AT276" i="1"/>
  <c r="AR276" i="1"/>
  <c r="AP276" i="1"/>
  <c r="AN276" i="1"/>
  <c r="AL276" i="1"/>
  <c r="AJ276" i="1"/>
  <c r="AH276" i="1"/>
  <c r="AF276" i="1"/>
  <c r="AD276" i="1"/>
  <c r="AB276" i="1"/>
  <c r="Z276" i="1"/>
  <c r="X276" i="1"/>
  <c r="V276" i="1"/>
  <c r="T276" i="1"/>
  <c r="R276" i="1"/>
  <c r="P276" i="1"/>
  <c r="N276" i="1"/>
  <c r="DM275" i="1"/>
  <c r="DL275" i="1"/>
  <c r="DJ275" i="1"/>
  <c r="DH275" i="1"/>
  <c r="DF275" i="1"/>
  <c r="DD275" i="1"/>
  <c r="DB275" i="1"/>
  <c r="CZ275" i="1"/>
  <c r="CX275" i="1"/>
  <c r="CV275" i="1"/>
  <c r="CT275" i="1"/>
  <c r="CR275" i="1"/>
  <c r="CP275" i="1"/>
  <c r="CN275" i="1"/>
  <c r="CL275" i="1"/>
  <c r="CJ275" i="1"/>
  <c r="CH275" i="1"/>
  <c r="CF275" i="1"/>
  <c r="CD275" i="1"/>
  <c r="CB275" i="1"/>
  <c r="BZ275" i="1"/>
  <c r="BX275" i="1"/>
  <c r="BV275" i="1"/>
  <c r="BT275" i="1"/>
  <c r="BR275" i="1"/>
  <c r="BP275" i="1"/>
  <c r="BN275" i="1"/>
  <c r="BL275" i="1"/>
  <c r="BJ275" i="1"/>
  <c r="BH275" i="1"/>
  <c r="BF275" i="1"/>
  <c r="BD275" i="1"/>
  <c r="BB275" i="1"/>
  <c r="AZ275" i="1"/>
  <c r="AX275" i="1"/>
  <c r="AV275" i="1"/>
  <c r="AT275" i="1"/>
  <c r="AR275" i="1"/>
  <c r="AP275" i="1"/>
  <c r="AN275" i="1"/>
  <c r="AL275" i="1"/>
  <c r="AJ275" i="1"/>
  <c r="AH275" i="1"/>
  <c r="AF275" i="1"/>
  <c r="AD275" i="1"/>
  <c r="AB275" i="1"/>
  <c r="Z275" i="1"/>
  <c r="X275" i="1"/>
  <c r="V275" i="1"/>
  <c r="T275" i="1"/>
  <c r="R275" i="1"/>
  <c r="P275" i="1"/>
  <c r="N275" i="1"/>
  <c r="DL274" i="1"/>
  <c r="DJ274" i="1"/>
  <c r="DH274" i="1"/>
  <c r="DF274" i="1"/>
  <c r="DD274" i="1"/>
  <c r="DB274" i="1"/>
  <c r="CZ274" i="1"/>
  <c r="CX274" i="1"/>
  <c r="CV274" i="1"/>
  <c r="CT274" i="1"/>
  <c r="CR274" i="1"/>
  <c r="CP274" i="1"/>
  <c r="CN274" i="1"/>
  <c r="CL274" i="1"/>
  <c r="CJ274" i="1"/>
  <c r="CH274" i="1"/>
  <c r="CF274" i="1"/>
  <c r="CD274" i="1"/>
  <c r="CB274" i="1"/>
  <c r="BZ274" i="1"/>
  <c r="BX274" i="1"/>
  <c r="BV274" i="1"/>
  <c r="BT274" i="1"/>
  <c r="BR274" i="1"/>
  <c r="BP274" i="1"/>
  <c r="BM274" i="1"/>
  <c r="DM274" i="1" s="1"/>
  <c r="BL274" i="1"/>
  <c r="BJ274" i="1"/>
  <c r="BH274" i="1"/>
  <c r="BF274" i="1"/>
  <c r="BD274" i="1"/>
  <c r="BB274" i="1"/>
  <c r="AZ274" i="1"/>
  <c r="AX274" i="1"/>
  <c r="AV274" i="1"/>
  <c r="AT274" i="1"/>
  <c r="AR274" i="1"/>
  <c r="AP274" i="1"/>
  <c r="AN274" i="1"/>
  <c r="AL274" i="1"/>
  <c r="AJ274" i="1"/>
  <c r="AH274" i="1"/>
  <c r="AF274" i="1"/>
  <c r="AD274" i="1"/>
  <c r="AB274" i="1"/>
  <c r="Z274" i="1"/>
  <c r="X274" i="1"/>
  <c r="V274" i="1"/>
  <c r="T274" i="1"/>
  <c r="R274" i="1"/>
  <c r="P274" i="1"/>
  <c r="N274" i="1"/>
  <c r="DL273" i="1"/>
  <c r="DJ273" i="1"/>
  <c r="DH273" i="1"/>
  <c r="DF273" i="1"/>
  <c r="DD273" i="1"/>
  <c r="DB273" i="1"/>
  <c r="CZ273" i="1"/>
  <c r="CX273" i="1"/>
  <c r="CV273" i="1"/>
  <c r="CT273" i="1"/>
  <c r="CR273" i="1"/>
  <c r="CP273" i="1"/>
  <c r="CN273" i="1"/>
  <c r="CL273" i="1"/>
  <c r="CJ273" i="1"/>
  <c r="CH273" i="1"/>
  <c r="CF273" i="1"/>
  <c r="CD273" i="1"/>
  <c r="CB273" i="1"/>
  <c r="BZ273" i="1"/>
  <c r="BX273" i="1"/>
  <c r="BV273" i="1"/>
  <c r="BT273" i="1"/>
  <c r="BR273" i="1"/>
  <c r="BP273" i="1"/>
  <c r="BM273" i="1"/>
  <c r="BL273" i="1"/>
  <c r="BJ273" i="1"/>
  <c r="BH273" i="1"/>
  <c r="BF273" i="1"/>
  <c r="BD273" i="1"/>
  <c r="BB273" i="1"/>
  <c r="AZ273" i="1"/>
  <c r="AX273" i="1"/>
  <c r="AV273" i="1"/>
  <c r="AT273" i="1"/>
  <c r="AR273" i="1"/>
  <c r="AP273" i="1"/>
  <c r="AN273" i="1"/>
  <c r="AL273" i="1"/>
  <c r="AJ273" i="1"/>
  <c r="AH273" i="1"/>
  <c r="AF273" i="1"/>
  <c r="AD273" i="1"/>
  <c r="AB273" i="1"/>
  <c r="Z273" i="1"/>
  <c r="X273" i="1"/>
  <c r="V273" i="1"/>
  <c r="T273" i="1"/>
  <c r="R273" i="1"/>
  <c r="P273" i="1"/>
  <c r="N273" i="1"/>
  <c r="DL272" i="1"/>
  <c r="DJ272" i="1"/>
  <c r="DH272" i="1"/>
  <c r="DF272" i="1"/>
  <c r="DD272" i="1"/>
  <c r="DB272" i="1"/>
  <c r="CZ272" i="1"/>
  <c r="CX272" i="1"/>
  <c r="CV272" i="1"/>
  <c r="CT272" i="1"/>
  <c r="CR272" i="1"/>
  <c r="CP272" i="1"/>
  <c r="CN272" i="1"/>
  <c r="CL272" i="1"/>
  <c r="CJ272" i="1"/>
  <c r="CH272" i="1"/>
  <c r="CF272" i="1"/>
  <c r="CD272" i="1"/>
  <c r="CB272" i="1"/>
  <c r="BZ272" i="1"/>
  <c r="BX272" i="1"/>
  <c r="BV272" i="1"/>
  <c r="BT272" i="1"/>
  <c r="BR272" i="1"/>
  <c r="BP272" i="1"/>
  <c r="BM272" i="1"/>
  <c r="BN272" i="1" s="1"/>
  <c r="BL272" i="1"/>
  <c r="BJ272" i="1"/>
  <c r="BH272" i="1"/>
  <c r="BF272" i="1"/>
  <c r="BD272" i="1"/>
  <c r="BB272" i="1"/>
  <c r="AZ272" i="1"/>
  <c r="AX272" i="1"/>
  <c r="AV272" i="1"/>
  <c r="AT272" i="1"/>
  <c r="AR272" i="1"/>
  <c r="AP272" i="1"/>
  <c r="AN272" i="1"/>
  <c r="AL272" i="1"/>
  <c r="AJ272" i="1"/>
  <c r="AH272" i="1"/>
  <c r="AF272" i="1"/>
  <c r="AD272" i="1"/>
  <c r="AB272" i="1"/>
  <c r="Z272" i="1"/>
  <c r="X272" i="1"/>
  <c r="V272" i="1"/>
  <c r="T272" i="1"/>
  <c r="R272" i="1"/>
  <c r="P272" i="1"/>
  <c r="N272" i="1"/>
  <c r="DL271" i="1"/>
  <c r="DJ271" i="1"/>
  <c r="DH271" i="1"/>
  <c r="DF271" i="1"/>
  <c r="DD271" i="1"/>
  <c r="DB271" i="1"/>
  <c r="CZ271" i="1"/>
  <c r="CX271" i="1"/>
  <c r="CV271" i="1"/>
  <c r="CT271" i="1"/>
  <c r="CR271" i="1"/>
  <c r="CP271" i="1"/>
  <c r="CN271" i="1"/>
  <c r="CL271" i="1"/>
  <c r="CJ271" i="1"/>
  <c r="CH271" i="1"/>
  <c r="CF271" i="1"/>
  <c r="CD271" i="1"/>
  <c r="CB271" i="1"/>
  <c r="BZ271" i="1"/>
  <c r="BX271" i="1"/>
  <c r="BV271" i="1"/>
  <c r="BT271" i="1"/>
  <c r="BR271" i="1"/>
  <c r="BP271" i="1"/>
  <c r="BM271" i="1"/>
  <c r="BL271" i="1"/>
  <c r="BJ271" i="1"/>
  <c r="BH271" i="1"/>
  <c r="BF271" i="1"/>
  <c r="BD271" i="1"/>
  <c r="BB271" i="1"/>
  <c r="AZ271" i="1"/>
  <c r="AX271" i="1"/>
  <c r="AV271" i="1"/>
  <c r="AT271" i="1"/>
  <c r="AR271" i="1"/>
  <c r="AP271" i="1"/>
  <c r="AN271" i="1"/>
  <c r="AL271" i="1"/>
  <c r="AJ271" i="1"/>
  <c r="AH271" i="1"/>
  <c r="AF271" i="1"/>
  <c r="AD271" i="1"/>
  <c r="AB271" i="1"/>
  <c r="Z271" i="1"/>
  <c r="X271" i="1"/>
  <c r="V271" i="1"/>
  <c r="T271" i="1"/>
  <c r="R271" i="1"/>
  <c r="P271" i="1"/>
  <c r="N271" i="1"/>
  <c r="DL270" i="1"/>
  <c r="DJ270" i="1"/>
  <c r="DH270" i="1"/>
  <c r="DF270" i="1"/>
  <c r="DD270" i="1"/>
  <c r="DB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Z270" i="1"/>
  <c r="BX270" i="1"/>
  <c r="BV270" i="1"/>
  <c r="BT270" i="1"/>
  <c r="BR270" i="1"/>
  <c r="BP270" i="1"/>
  <c r="BM270" i="1"/>
  <c r="DM270" i="1" s="1"/>
  <c r="BL270" i="1"/>
  <c r="BJ270" i="1"/>
  <c r="BH270" i="1"/>
  <c r="BF270" i="1"/>
  <c r="BD270" i="1"/>
  <c r="BB270" i="1"/>
  <c r="AZ270" i="1"/>
  <c r="AX270" i="1"/>
  <c r="AV270" i="1"/>
  <c r="AT270" i="1"/>
  <c r="AR270" i="1"/>
  <c r="AP270" i="1"/>
  <c r="AN270" i="1"/>
  <c r="AL270" i="1"/>
  <c r="AJ270" i="1"/>
  <c r="AH270" i="1"/>
  <c r="AF270" i="1"/>
  <c r="AD270" i="1"/>
  <c r="AB270" i="1"/>
  <c r="Z270" i="1"/>
  <c r="X270" i="1"/>
  <c r="V270" i="1"/>
  <c r="T270" i="1"/>
  <c r="R270" i="1"/>
  <c r="P270" i="1"/>
  <c r="N270" i="1"/>
  <c r="DM269" i="1"/>
  <c r="DL269" i="1"/>
  <c r="DJ269" i="1"/>
  <c r="DH269" i="1"/>
  <c r="DF269" i="1"/>
  <c r="DD269" i="1"/>
  <c r="DB269" i="1"/>
  <c r="CZ269" i="1"/>
  <c r="CX269" i="1"/>
  <c r="CV269" i="1"/>
  <c r="CT269" i="1"/>
  <c r="CR269" i="1"/>
  <c r="CP269" i="1"/>
  <c r="CN269" i="1"/>
  <c r="CL269" i="1"/>
  <c r="CJ269" i="1"/>
  <c r="CH269" i="1"/>
  <c r="CF269" i="1"/>
  <c r="CD269" i="1"/>
  <c r="CB269" i="1"/>
  <c r="BZ269" i="1"/>
  <c r="BX269" i="1"/>
  <c r="BV269" i="1"/>
  <c r="BT269" i="1"/>
  <c r="BR269" i="1"/>
  <c r="BP269" i="1"/>
  <c r="BN269" i="1"/>
  <c r="BL269" i="1"/>
  <c r="BJ269" i="1"/>
  <c r="BH269" i="1"/>
  <c r="BF269" i="1"/>
  <c r="BD269" i="1"/>
  <c r="BB269" i="1"/>
  <c r="AZ269" i="1"/>
  <c r="AX269" i="1"/>
  <c r="AV269" i="1"/>
  <c r="AT269" i="1"/>
  <c r="AR269" i="1"/>
  <c r="AP269" i="1"/>
  <c r="AN269" i="1"/>
  <c r="AL269" i="1"/>
  <c r="AJ269" i="1"/>
  <c r="AH269" i="1"/>
  <c r="AF269" i="1"/>
  <c r="AD269" i="1"/>
  <c r="AB269" i="1"/>
  <c r="Z269" i="1"/>
  <c r="X269" i="1"/>
  <c r="V269" i="1"/>
  <c r="T269" i="1"/>
  <c r="R269" i="1"/>
  <c r="P269" i="1"/>
  <c r="N269" i="1"/>
  <c r="DK268" i="1"/>
  <c r="DG268" i="1"/>
  <c r="DE268" i="1"/>
  <c r="DC268" i="1"/>
  <c r="DA268" i="1"/>
  <c r="CY268" i="1"/>
  <c r="CW268" i="1"/>
  <c r="CU268" i="1"/>
  <c r="CS268" i="1"/>
  <c r="CQ268" i="1"/>
  <c r="CO268" i="1"/>
  <c r="CM268" i="1"/>
  <c r="CK268" i="1"/>
  <c r="CI268" i="1"/>
  <c r="CG268" i="1"/>
  <c r="CE268" i="1"/>
  <c r="CC268" i="1"/>
  <c r="CA268" i="1"/>
  <c r="BY268" i="1"/>
  <c r="BW268" i="1"/>
  <c r="BU268" i="1"/>
  <c r="BS268" i="1"/>
  <c r="BQ268" i="1"/>
  <c r="BO268" i="1"/>
  <c r="BK268" i="1"/>
  <c r="BI268" i="1"/>
  <c r="BG268" i="1"/>
  <c r="BE268" i="1"/>
  <c r="BC268" i="1"/>
  <c r="BA268" i="1"/>
  <c r="AY268" i="1"/>
  <c r="AW268" i="1"/>
  <c r="AU268" i="1"/>
  <c r="AS268" i="1"/>
  <c r="AQ268" i="1"/>
  <c r="AM268" i="1"/>
  <c r="AK268" i="1"/>
  <c r="AI268" i="1"/>
  <c r="AG268" i="1"/>
  <c r="AE268" i="1"/>
  <c r="AC268" i="1"/>
  <c r="AA268" i="1"/>
  <c r="Y268" i="1"/>
  <c r="W268" i="1"/>
  <c r="U268" i="1"/>
  <c r="S268" i="1"/>
  <c r="Q268" i="1"/>
  <c r="M268" i="1"/>
  <c r="DM267" i="1"/>
  <c r="DL267" i="1"/>
  <c r="DJ267" i="1"/>
  <c r="DH267" i="1"/>
  <c r="DF267" i="1"/>
  <c r="DD267" i="1"/>
  <c r="DB267" i="1"/>
  <c r="CZ267" i="1"/>
  <c r="CX267" i="1"/>
  <c r="CV267" i="1"/>
  <c r="CT267" i="1"/>
  <c r="CR267" i="1"/>
  <c r="CP267" i="1"/>
  <c r="CN267" i="1"/>
  <c r="CL267" i="1"/>
  <c r="CJ267" i="1"/>
  <c r="CH267" i="1"/>
  <c r="CF267" i="1"/>
  <c r="CD267" i="1"/>
  <c r="CB267" i="1"/>
  <c r="BZ267" i="1"/>
  <c r="BX267" i="1"/>
  <c r="BV267" i="1"/>
  <c r="BT267" i="1"/>
  <c r="BR267" i="1"/>
  <c r="BP267" i="1"/>
  <c r="BN267" i="1"/>
  <c r="BL267" i="1"/>
  <c r="BJ267" i="1"/>
  <c r="BH267" i="1"/>
  <c r="BF267" i="1"/>
  <c r="BD267" i="1"/>
  <c r="BB267" i="1"/>
  <c r="AZ267" i="1"/>
  <c r="AX267" i="1"/>
  <c r="AV267" i="1"/>
  <c r="AT267" i="1"/>
  <c r="AR267" i="1"/>
  <c r="AP267" i="1"/>
  <c r="AN267" i="1"/>
  <c r="AL267" i="1"/>
  <c r="AJ267" i="1"/>
  <c r="AH267" i="1"/>
  <c r="AF267" i="1"/>
  <c r="AD267" i="1"/>
  <c r="AB267" i="1"/>
  <c r="Z267" i="1"/>
  <c r="X267" i="1"/>
  <c r="V267" i="1"/>
  <c r="T267" i="1"/>
  <c r="R267" i="1"/>
  <c r="P267" i="1"/>
  <c r="N267" i="1"/>
  <c r="DM266" i="1"/>
  <c r="DL266" i="1"/>
  <c r="DJ266" i="1"/>
  <c r="DH266" i="1"/>
  <c r="DF266" i="1"/>
  <c r="DD266" i="1"/>
  <c r="DB266" i="1"/>
  <c r="CZ266" i="1"/>
  <c r="CX266" i="1"/>
  <c r="CV266" i="1"/>
  <c r="CT266" i="1"/>
  <c r="CR266" i="1"/>
  <c r="CP266" i="1"/>
  <c r="CN266" i="1"/>
  <c r="CL266" i="1"/>
  <c r="CJ266" i="1"/>
  <c r="CH266" i="1"/>
  <c r="CF266" i="1"/>
  <c r="CD266" i="1"/>
  <c r="CB266" i="1"/>
  <c r="BZ266" i="1"/>
  <c r="BX266" i="1"/>
  <c r="BV266" i="1"/>
  <c r="BT266" i="1"/>
  <c r="BR266" i="1"/>
  <c r="BP266" i="1"/>
  <c r="BN266" i="1"/>
  <c r="BL266" i="1"/>
  <c r="BJ266" i="1"/>
  <c r="BH266" i="1"/>
  <c r="BF266" i="1"/>
  <c r="BD266" i="1"/>
  <c r="BB266" i="1"/>
  <c r="AZ266" i="1"/>
  <c r="AX266" i="1"/>
  <c r="AV266" i="1"/>
  <c r="AT266" i="1"/>
  <c r="AR266" i="1"/>
  <c r="AP266" i="1"/>
  <c r="AN266" i="1"/>
  <c r="AL266" i="1"/>
  <c r="AJ266" i="1"/>
  <c r="AH266" i="1"/>
  <c r="AF266" i="1"/>
  <c r="AD266" i="1"/>
  <c r="AB266" i="1"/>
  <c r="Z266" i="1"/>
  <c r="X266" i="1"/>
  <c r="V266" i="1"/>
  <c r="T266" i="1"/>
  <c r="R266" i="1"/>
  <c r="P266" i="1"/>
  <c r="N266" i="1"/>
  <c r="DM265" i="1"/>
  <c r="DL265" i="1"/>
  <c r="DJ265" i="1"/>
  <c r="DH265" i="1"/>
  <c r="DF265" i="1"/>
  <c r="DD265" i="1"/>
  <c r="DB265" i="1"/>
  <c r="CZ265" i="1"/>
  <c r="CX265" i="1"/>
  <c r="CV265" i="1"/>
  <c r="CT265" i="1"/>
  <c r="CR265" i="1"/>
  <c r="CP265" i="1"/>
  <c r="CN265" i="1"/>
  <c r="CL265" i="1"/>
  <c r="CJ265" i="1"/>
  <c r="CH265" i="1"/>
  <c r="CF265" i="1"/>
  <c r="CD265" i="1"/>
  <c r="CB265" i="1"/>
  <c r="BZ265" i="1"/>
  <c r="BX265" i="1"/>
  <c r="BV265" i="1"/>
  <c r="BT265" i="1"/>
  <c r="BR265" i="1"/>
  <c r="BP265" i="1"/>
  <c r="BN265" i="1"/>
  <c r="BL265" i="1"/>
  <c r="BJ265" i="1"/>
  <c r="BH265" i="1"/>
  <c r="BF265" i="1"/>
  <c r="BD265" i="1"/>
  <c r="BB265" i="1"/>
  <c r="AZ265" i="1"/>
  <c r="AX265" i="1"/>
  <c r="AV265" i="1"/>
  <c r="AT265" i="1"/>
  <c r="AR265" i="1"/>
  <c r="AP265" i="1"/>
  <c r="AN265" i="1"/>
  <c r="AL265" i="1"/>
  <c r="AJ265" i="1"/>
  <c r="AH265" i="1"/>
  <c r="AF265" i="1"/>
  <c r="AD265" i="1"/>
  <c r="AB265" i="1"/>
  <c r="Z265" i="1"/>
  <c r="X265" i="1"/>
  <c r="V265" i="1"/>
  <c r="T265" i="1"/>
  <c r="R265" i="1"/>
  <c r="P265" i="1"/>
  <c r="N265" i="1"/>
  <c r="DM264" i="1"/>
  <c r="DL264" i="1"/>
  <c r="DJ264" i="1"/>
  <c r="DH264" i="1"/>
  <c r="DF264" i="1"/>
  <c r="DD264" i="1"/>
  <c r="DB264" i="1"/>
  <c r="CZ264" i="1"/>
  <c r="CX264" i="1"/>
  <c r="CV264" i="1"/>
  <c r="CT264" i="1"/>
  <c r="CR264" i="1"/>
  <c r="CP264" i="1"/>
  <c r="CN264" i="1"/>
  <c r="CL264" i="1"/>
  <c r="CJ264" i="1"/>
  <c r="CH264" i="1"/>
  <c r="CF264" i="1"/>
  <c r="CD264" i="1"/>
  <c r="CB264" i="1"/>
  <c r="BZ264" i="1"/>
  <c r="BX264" i="1"/>
  <c r="BV264" i="1"/>
  <c r="BT264" i="1"/>
  <c r="BR264" i="1"/>
  <c r="BP264" i="1"/>
  <c r="BN264" i="1"/>
  <c r="BL264" i="1"/>
  <c r="BJ264" i="1"/>
  <c r="BH264" i="1"/>
  <c r="BF264" i="1"/>
  <c r="BD264" i="1"/>
  <c r="BB264" i="1"/>
  <c r="AZ264" i="1"/>
  <c r="AX264" i="1"/>
  <c r="AV264" i="1"/>
  <c r="AT264" i="1"/>
  <c r="AR264" i="1"/>
  <c r="AP264" i="1"/>
  <c r="AN264" i="1"/>
  <c r="AL264" i="1"/>
  <c r="AJ264" i="1"/>
  <c r="AH264" i="1"/>
  <c r="AF264" i="1"/>
  <c r="AD264" i="1"/>
  <c r="AB264" i="1"/>
  <c r="Z264" i="1"/>
  <c r="X264" i="1"/>
  <c r="V264" i="1"/>
  <c r="T264" i="1"/>
  <c r="R264" i="1"/>
  <c r="P264" i="1"/>
  <c r="N264" i="1"/>
  <c r="DM263" i="1"/>
  <c r="DL263" i="1"/>
  <c r="DJ263" i="1"/>
  <c r="DH263" i="1"/>
  <c r="DF263" i="1"/>
  <c r="DD263" i="1"/>
  <c r="DB263" i="1"/>
  <c r="CZ263" i="1"/>
  <c r="CX263" i="1"/>
  <c r="CV263" i="1"/>
  <c r="CT263" i="1"/>
  <c r="CR263" i="1"/>
  <c r="CP263" i="1"/>
  <c r="CN263" i="1"/>
  <c r="CL263" i="1"/>
  <c r="CJ263" i="1"/>
  <c r="CJ262" i="1" s="1"/>
  <c r="CH263" i="1"/>
  <c r="CF263" i="1"/>
  <c r="CD263" i="1"/>
  <c r="CB263" i="1"/>
  <c r="CB262" i="1" s="1"/>
  <c r="BZ263" i="1"/>
  <c r="BX263" i="1"/>
  <c r="BV263" i="1"/>
  <c r="BT263" i="1"/>
  <c r="BR263" i="1"/>
  <c r="BP263" i="1"/>
  <c r="BN263" i="1"/>
  <c r="BL263" i="1"/>
  <c r="BJ263" i="1"/>
  <c r="BH263" i="1"/>
  <c r="BF263" i="1"/>
  <c r="BD263" i="1"/>
  <c r="BB263" i="1"/>
  <c r="AZ263" i="1"/>
  <c r="AX263" i="1"/>
  <c r="AV263" i="1"/>
  <c r="AT263" i="1"/>
  <c r="AR263" i="1"/>
  <c r="AP263" i="1"/>
  <c r="AN263" i="1"/>
  <c r="AN262" i="1" s="1"/>
  <c r="AL263" i="1"/>
  <c r="AJ263" i="1"/>
  <c r="AH263" i="1"/>
  <c r="AF263" i="1"/>
  <c r="AF262" i="1" s="1"/>
  <c r="AD263" i="1"/>
  <c r="AB263" i="1"/>
  <c r="Z263" i="1"/>
  <c r="X263" i="1"/>
  <c r="X262" i="1" s="1"/>
  <c r="V263" i="1"/>
  <c r="T263" i="1"/>
  <c r="R263" i="1"/>
  <c r="P263" i="1"/>
  <c r="P262" i="1" s="1"/>
  <c r="N263" i="1"/>
  <c r="DK262" i="1"/>
  <c r="DG262" i="1"/>
  <c r="DE262" i="1"/>
  <c r="DC262" i="1"/>
  <c r="DA262" i="1"/>
  <c r="CY262" i="1"/>
  <c r="CW262" i="1"/>
  <c r="CU262" i="1"/>
  <c r="CS262" i="1"/>
  <c r="CQ262" i="1"/>
  <c r="CO262" i="1"/>
  <c r="CM262" i="1"/>
  <c r="CK262" i="1"/>
  <c r="CI262" i="1"/>
  <c r="CG262" i="1"/>
  <c r="CE262" i="1"/>
  <c r="CC262" i="1"/>
  <c r="CA262" i="1"/>
  <c r="BY262" i="1"/>
  <c r="BW262" i="1"/>
  <c r="BU262" i="1"/>
  <c r="BS262" i="1"/>
  <c r="BQ262" i="1"/>
  <c r="BO262" i="1"/>
  <c r="BM262" i="1"/>
  <c r="BK262" i="1"/>
  <c r="BI262" i="1"/>
  <c r="BG262" i="1"/>
  <c r="BE262" i="1"/>
  <c r="BC262" i="1"/>
  <c r="BA262" i="1"/>
  <c r="AY262" i="1"/>
  <c r="AW262" i="1"/>
  <c r="AU262" i="1"/>
  <c r="AS262" i="1"/>
  <c r="AQ262" i="1"/>
  <c r="AM262" i="1"/>
  <c r="AK262" i="1"/>
  <c r="AI262" i="1"/>
  <c r="AG262" i="1"/>
  <c r="AE262" i="1"/>
  <c r="AC262" i="1"/>
  <c r="AB262" i="1"/>
  <c r="AA262" i="1"/>
  <c r="Y262" i="1"/>
  <c r="W262" i="1"/>
  <c r="U262" i="1"/>
  <c r="S262" i="1"/>
  <c r="Q262" i="1"/>
  <c r="O262" i="1"/>
  <c r="M262" i="1"/>
  <c r="DM261" i="1"/>
  <c r="DL261" i="1"/>
  <c r="DJ261" i="1"/>
  <c r="DH261" i="1"/>
  <c r="DF261" i="1"/>
  <c r="DD261" i="1"/>
  <c r="DB261" i="1"/>
  <c r="CZ261" i="1"/>
  <c r="CX261" i="1"/>
  <c r="CV261" i="1"/>
  <c r="CT261" i="1"/>
  <c r="CR261" i="1"/>
  <c r="CP261" i="1"/>
  <c r="CN261" i="1"/>
  <c r="CL261" i="1"/>
  <c r="CJ261" i="1"/>
  <c r="CH261" i="1"/>
  <c r="CF261" i="1"/>
  <c r="CD261" i="1"/>
  <c r="CB261" i="1"/>
  <c r="BZ261" i="1"/>
  <c r="BX261" i="1"/>
  <c r="BV261" i="1"/>
  <c r="BT261" i="1"/>
  <c r="BR261" i="1"/>
  <c r="BP261" i="1"/>
  <c r="BN261" i="1"/>
  <c r="BL261" i="1"/>
  <c r="BJ261" i="1"/>
  <c r="BH261" i="1"/>
  <c r="BF261" i="1"/>
  <c r="BD261" i="1"/>
  <c r="BB261" i="1"/>
  <c r="AZ261" i="1"/>
  <c r="AX261" i="1"/>
  <c r="AV261" i="1"/>
  <c r="AT261" i="1"/>
  <c r="AR261" i="1"/>
  <c r="AP261" i="1"/>
  <c r="AN261" i="1"/>
  <c r="AL261" i="1"/>
  <c r="AJ261" i="1"/>
  <c r="AH261" i="1"/>
  <c r="AF261" i="1"/>
  <c r="AD261" i="1"/>
  <c r="AB261" i="1"/>
  <c r="Z261" i="1"/>
  <c r="X261" i="1"/>
  <c r="V261" i="1"/>
  <c r="T261" i="1"/>
  <c r="R261" i="1"/>
  <c r="P261" i="1"/>
  <c r="N261" i="1"/>
  <c r="DL260" i="1"/>
  <c r="DJ260" i="1"/>
  <c r="DH260" i="1"/>
  <c r="DF260" i="1"/>
  <c r="DD260" i="1"/>
  <c r="DB260" i="1"/>
  <c r="CZ260" i="1"/>
  <c r="CX260" i="1"/>
  <c r="CV260" i="1"/>
  <c r="CT260" i="1"/>
  <c r="CR260" i="1"/>
  <c r="CP260" i="1"/>
  <c r="CN260" i="1"/>
  <c r="CL260" i="1"/>
  <c r="CJ260" i="1"/>
  <c r="CH260" i="1"/>
  <c r="CF260" i="1"/>
  <c r="CD260" i="1"/>
  <c r="CB260" i="1"/>
  <c r="BZ260" i="1"/>
  <c r="BX260" i="1"/>
  <c r="BV260" i="1"/>
  <c r="BT260" i="1"/>
  <c r="BR260" i="1"/>
  <c r="BP260" i="1"/>
  <c r="BN260" i="1"/>
  <c r="BL260" i="1"/>
  <c r="BJ260" i="1"/>
  <c r="BH260" i="1"/>
  <c r="BF260" i="1"/>
  <c r="BD260" i="1"/>
  <c r="BB260" i="1"/>
  <c r="AZ260" i="1"/>
  <c r="AX260" i="1"/>
  <c r="AV260" i="1"/>
  <c r="AS260" i="1"/>
  <c r="AR260" i="1"/>
  <c r="AP260" i="1"/>
  <c r="AN260" i="1"/>
  <c r="AL260" i="1"/>
  <c r="AJ260" i="1"/>
  <c r="AH260" i="1"/>
  <c r="AF260" i="1"/>
  <c r="AD260" i="1"/>
  <c r="AB260" i="1"/>
  <c r="Z260" i="1"/>
  <c r="X260" i="1"/>
  <c r="V260" i="1"/>
  <c r="T260" i="1"/>
  <c r="R260" i="1"/>
  <c r="P260" i="1"/>
  <c r="N260" i="1"/>
  <c r="DL259" i="1"/>
  <c r="DJ259" i="1"/>
  <c r="DH259" i="1"/>
  <c r="DF259" i="1"/>
  <c r="DD259" i="1"/>
  <c r="DB259" i="1"/>
  <c r="CZ259" i="1"/>
  <c r="CX259" i="1"/>
  <c r="CV259" i="1"/>
  <c r="CT259" i="1"/>
  <c r="CR259" i="1"/>
  <c r="CP259" i="1"/>
  <c r="CN259" i="1"/>
  <c r="CL259" i="1"/>
  <c r="CJ259" i="1"/>
  <c r="CH259" i="1"/>
  <c r="CF259" i="1"/>
  <c r="CD259" i="1"/>
  <c r="CB259" i="1"/>
  <c r="BZ259" i="1"/>
  <c r="BX259" i="1"/>
  <c r="BV259" i="1"/>
  <c r="BT259" i="1"/>
  <c r="BR259" i="1"/>
  <c r="BP259" i="1"/>
  <c r="BM259" i="1"/>
  <c r="BN259" i="1" s="1"/>
  <c r="BL259" i="1"/>
  <c r="BJ259" i="1"/>
  <c r="BH259" i="1"/>
  <c r="BF259" i="1"/>
  <c r="BD259" i="1"/>
  <c r="BB259" i="1"/>
  <c r="AZ259" i="1"/>
  <c r="AX259" i="1"/>
  <c r="AV259" i="1"/>
  <c r="AS259" i="1"/>
  <c r="AR259" i="1"/>
  <c r="AP259" i="1"/>
  <c r="AN259" i="1"/>
  <c r="AL259" i="1"/>
  <c r="AJ259" i="1"/>
  <c r="AH259" i="1"/>
  <c r="AF259" i="1"/>
  <c r="AD259" i="1"/>
  <c r="AB259" i="1"/>
  <c r="Z259" i="1"/>
  <c r="X259" i="1"/>
  <c r="V259" i="1"/>
  <c r="T259" i="1"/>
  <c r="R259" i="1"/>
  <c r="P259" i="1"/>
  <c r="N259" i="1"/>
  <c r="DM258" i="1"/>
  <c r="DL258" i="1"/>
  <c r="DJ258" i="1"/>
  <c r="DH258" i="1"/>
  <c r="DF258" i="1"/>
  <c r="DD258" i="1"/>
  <c r="DB258" i="1"/>
  <c r="CZ258" i="1"/>
  <c r="CX258" i="1"/>
  <c r="CV258" i="1"/>
  <c r="CT258" i="1"/>
  <c r="CR258" i="1"/>
  <c r="CP258" i="1"/>
  <c r="CN258" i="1"/>
  <c r="CL258" i="1"/>
  <c r="CJ258" i="1"/>
  <c r="CH258" i="1"/>
  <c r="CF258" i="1"/>
  <c r="CD258" i="1"/>
  <c r="CB258" i="1"/>
  <c r="BZ258" i="1"/>
  <c r="BX258" i="1"/>
  <c r="BV258" i="1"/>
  <c r="BT258" i="1"/>
  <c r="BR258" i="1"/>
  <c r="BP258" i="1"/>
  <c r="BN258" i="1"/>
  <c r="BL258" i="1"/>
  <c r="BJ258" i="1"/>
  <c r="BH258" i="1"/>
  <c r="BF258" i="1"/>
  <c r="BD258" i="1"/>
  <c r="BB258" i="1"/>
  <c r="AZ258" i="1"/>
  <c r="AX258" i="1"/>
  <c r="AV258" i="1"/>
  <c r="AT258" i="1"/>
  <c r="AR258" i="1"/>
  <c r="AP258" i="1"/>
  <c r="AN258" i="1"/>
  <c r="AL258" i="1"/>
  <c r="AJ258" i="1"/>
  <c r="AH258" i="1"/>
  <c r="AF258" i="1"/>
  <c r="AD258" i="1"/>
  <c r="AB258" i="1"/>
  <c r="Z258" i="1"/>
  <c r="X258" i="1"/>
  <c r="V258" i="1"/>
  <c r="T258" i="1"/>
  <c r="R258" i="1"/>
  <c r="P258" i="1"/>
  <c r="N258" i="1"/>
  <c r="DL257" i="1"/>
  <c r="DJ257" i="1"/>
  <c r="DH257" i="1"/>
  <c r="DF257" i="1"/>
  <c r="DD257" i="1"/>
  <c r="DB257" i="1"/>
  <c r="CZ257" i="1"/>
  <c r="CX257" i="1"/>
  <c r="CV257" i="1"/>
  <c r="CT257" i="1"/>
  <c r="CR257" i="1"/>
  <c r="CP257" i="1"/>
  <c r="CN257" i="1"/>
  <c r="CL257" i="1"/>
  <c r="CJ257" i="1"/>
  <c r="CH257" i="1"/>
  <c r="CF257" i="1"/>
  <c r="CD257" i="1"/>
  <c r="CB257" i="1"/>
  <c r="BY257" i="1"/>
  <c r="BY247" i="1" s="1"/>
  <c r="BX257" i="1"/>
  <c r="BV257" i="1"/>
  <c r="BT257" i="1"/>
  <c r="BR257" i="1"/>
  <c r="BP257" i="1"/>
  <c r="BM257" i="1"/>
  <c r="BL257" i="1"/>
  <c r="BJ257" i="1"/>
  <c r="BH257" i="1"/>
  <c r="BF257" i="1"/>
  <c r="BD257" i="1"/>
  <c r="BB257" i="1"/>
  <c r="AZ257" i="1"/>
  <c r="AX257" i="1"/>
  <c r="AV257" i="1"/>
  <c r="AT257" i="1"/>
  <c r="AR257" i="1"/>
  <c r="AP257" i="1"/>
  <c r="AN257" i="1"/>
  <c r="AL257" i="1"/>
  <c r="AJ257" i="1"/>
  <c r="AH257" i="1"/>
  <c r="AF257" i="1"/>
  <c r="AD257" i="1"/>
  <c r="AB257" i="1"/>
  <c r="Z257" i="1"/>
  <c r="X257" i="1"/>
  <c r="V257" i="1"/>
  <c r="T257" i="1"/>
  <c r="R257" i="1"/>
  <c r="P257" i="1"/>
  <c r="N257" i="1"/>
  <c r="DM256" i="1"/>
  <c r="DL256" i="1"/>
  <c r="DJ256" i="1"/>
  <c r="DH256" i="1"/>
  <c r="DF256" i="1"/>
  <c r="DD256" i="1"/>
  <c r="DB256" i="1"/>
  <c r="CZ256" i="1"/>
  <c r="CX256" i="1"/>
  <c r="CV256" i="1"/>
  <c r="CT256" i="1"/>
  <c r="CR256" i="1"/>
  <c r="CP256" i="1"/>
  <c r="CN256" i="1"/>
  <c r="CL256" i="1"/>
  <c r="CJ256" i="1"/>
  <c r="CH256" i="1"/>
  <c r="CF256" i="1"/>
  <c r="CD256" i="1"/>
  <c r="CB256" i="1"/>
  <c r="BZ256" i="1"/>
  <c r="BX256" i="1"/>
  <c r="BV256" i="1"/>
  <c r="BT256" i="1"/>
  <c r="BR256" i="1"/>
  <c r="BP256" i="1"/>
  <c r="BN256" i="1"/>
  <c r="BL256" i="1"/>
  <c r="BJ256" i="1"/>
  <c r="BH256" i="1"/>
  <c r="BF256" i="1"/>
  <c r="BD256" i="1"/>
  <c r="BB256" i="1"/>
  <c r="AZ256" i="1"/>
  <c r="AX256" i="1"/>
  <c r="AV256" i="1"/>
  <c r="AT256" i="1"/>
  <c r="AR256" i="1"/>
  <c r="AP256" i="1"/>
  <c r="AN256" i="1"/>
  <c r="AL256" i="1"/>
  <c r="AJ256" i="1"/>
  <c r="AH256" i="1"/>
  <c r="AF256" i="1"/>
  <c r="AD256" i="1"/>
  <c r="AB256" i="1"/>
  <c r="Z256" i="1"/>
  <c r="X256" i="1"/>
  <c r="V256" i="1"/>
  <c r="T256" i="1"/>
  <c r="R256" i="1"/>
  <c r="P256" i="1"/>
  <c r="N256" i="1"/>
  <c r="DM255" i="1"/>
  <c r="DL255" i="1"/>
  <c r="DJ255" i="1"/>
  <c r="DH255" i="1"/>
  <c r="DF255" i="1"/>
  <c r="DD255" i="1"/>
  <c r="DB255" i="1"/>
  <c r="CZ255" i="1"/>
  <c r="CX255" i="1"/>
  <c r="CV255" i="1"/>
  <c r="CT255" i="1"/>
  <c r="CR255" i="1"/>
  <c r="CP255" i="1"/>
  <c r="CN255" i="1"/>
  <c r="CL255" i="1"/>
  <c r="CJ255" i="1"/>
  <c r="CH255" i="1"/>
  <c r="CF255" i="1"/>
  <c r="CD255" i="1"/>
  <c r="CB255" i="1"/>
  <c r="BZ255" i="1"/>
  <c r="BX255" i="1"/>
  <c r="BV255" i="1"/>
  <c r="BT255" i="1"/>
  <c r="BR255" i="1"/>
  <c r="BP255" i="1"/>
  <c r="BN255" i="1"/>
  <c r="BL255" i="1"/>
  <c r="BJ255" i="1"/>
  <c r="BH255" i="1"/>
  <c r="BF255" i="1"/>
  <c r="BD255" i="1"/>
  <c r="BB255" i="1"/>
  <c r="AZ255" i="1"/>
  <c r="AX255" i="1"/>
  <c r="AV255" i="1"/>
  <c r="AT255" i="1"/>
  <c r="AR255" i="1"/>
  <c r="AP255" i="1"/>
  <c r="AN255" i="1"/>
  <c r="AL255" i="1"/>
  <c r="AJ255" i="1"/>
  <c r="AH255" i="1"/>
  <c r="AF255" i="1"/>
  <c r="AD255" i="1"/>
  <c r="AB255" i="1"/>
  <c r="Z255" i="1"/>
  <c r="X255" i="1"/>
  <c r="V255" i="1"/>
  <c r="T255" i="1"/>
  <c r="R255" i="1"/>
  <c r="P255" i="1"/>
  <c r="N255" i="1"/>
  <c r="DM254" i="1"/>
  <c r="DL254" i="1"/>
  <c r="DJ254" i="1"/>
  <c r="DH254" i="1"/>
  <c r="DF254" i="1"/>
  <c r="DD254" i="1"/>
  <c r="DB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Z254" i="1"/>
  <c r="BX254" i="1"/>
  <c r="BV254" i="1"/>
  <c r="BT254" i="1"/>
  <c r="BR254" i="1"/>
  <c r="BP254" i="1"/>
  <c r="BN254" i="1"/>
  <c r="BL254" i="1"/>
  <c r="BJ254" i="1"/>
  <c r="BH254" i="1"/>
  <c r="BF254" i="1"/>
  <c r="BD254" i="1"/>
  <c r="BB254" i="1"/>
  <c r="AZ254" i="1"/>
  <c r="AX254" i="1"/>
  <c r="AV254" i="1"/>
  <c r="AT254" i="1"/>
  <c r="AR254" i="1"/>
  <c r="AP254" i="1"/>
  <c r="AN254" i="1"/>
  <c r="AL254" i="1"/>
  <c r="AJ254" i="1"/>
  <c r="AH254" i="1"/>
  <c r="AF254" i="1"/>
  <c r="AD254" i="1"/>
  <c r="AB254" i="1"/>
  <c r="Z254" i="1"/>
  <c r="X254" i="1"/>
  <c r="V254" i="1"/>
  <c r="T254" i="1"/>
  <c r="R254" i="1"/>
  <c r="P254" i="1"/>
  <c r="N254" i="1"/>
  <c r="DL253" i="1"/>
  <c r="DJ253" i="1"/>
  <c r="DH253" i="1"/>
  <c r="DF253" i="1"/>
  <c r="DD253" i="1"/>
  <c r="DB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Z253" i="1"/>
  <c r="BX253" i="1"/>
  <c r="BV253" i="1"/>
  <c r="BT253" i="1"/>
  <c r="BR253" i="1"/>
  <c r="BP253" i="1"/>
  <c r="BM253" i="1"/>
  <c r="BN253" i="1" s="1"/>
  <c r="BL253" i="1"/>
  <c r="BJ253" i="1"/>
  <c r="BH253" i="1"/>
  <c r="BF253" i="1"/>
  <c r="BD253" i="1"/>
  <c r="BB253" i="1"/>
  <c r="AZ253" i="1"/>
  <c r="AX253" i="1"/>
  <c r="AV253" i="1"/>
  <c r="AT253" i="1"/>
  <c r="AQ253" i="1"/>
  <c r="AR253" i="1" s="1"/>
  <c r="AP253" i="1"/>
  <c r="AN253" i="1"/>
  <c r="AL253" i="1"/>
  <c r="AJ253" i="1"/>
  <c r="AH253" i="1"/>
  <c r="AF253" i="1"/>
  <c r="AD253" i="1"/>
  <c r="AB253" i="1"/>
  <c r="Z253" i="1"/>
  <c r="X253" i="1"/>
  <c r="V253" i="1"/>
  <c r="T253" i="1"/>
  <c r="R253" i="1"/>
  <c r="P253" i="1"/>
  <c r="N253" i="1"/>
  <c r="DL252" i="1"/>
  <c r="DJ252" i="1"/>
  <c r="DH252" i="1"/>
  <c r="DF252" i="1"/>
  <c r="DD252" i="1"/>
  <c r="DB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Z252" i="1"/>
  <c r="BX252" i="1"/>
  <c r="BV252" i="1"/>
  <c r="BT252" i="1"/>
  <c r="BR252" i="1"/>
  <c r="BP252" i="1"/>
  <c r="BM252" i="1"/>
  <c r="BN252" i="1" s="1"/>
  <c r="BL252" i="1"/>
  <c r="BJ252" i="1"/>
  <c r="BH252" i="1"/>
  <c r="BF252" i="1"/>
  <c r="BD252" i="1"/>
  <c r="BB252" i="1"/>
  <c r="AZ252" i="1"/>
  <c r="AX252" i="1"/>
  <c r="AV252" i="1"/>
  <c r="AT252" i="1"/>
  <c r="AQ252" i="1"/>
  <c r="AP252" i="1"/>
  <c r="AN252" i="1"/>
  <c r="AL252" i="1"/>
  <c r="AJ252" i="1"/>
  <c r="AH252" i="1"/>
  <c r="AF252" i="1"/>
  <c r="AD252" i="1"/>
  <c r="AB252" i="1"/>
  <c r="Z252" i="1"/>
  <c r="X252" i="1"/>
  <c r="V252" i="1"/>
  <c r="T252" i="1"/>
  <c r="R252" i="1"/>
  <c r="P252" i="1"/>
  <c r="N252" i="1"/>
  <c r="DM251" i="1"/>
  <c r="DL251" i="1"/>
  <c r="DJ251" i="1"/>
  <c r="DH251" i="1"/>
  <c r="DF251" i="1"/>
  <c r="DD251" i="1"/>
  <c r="DB251" i="1"/>
  <c r="CZ251" i="1"/>
  <c r="CX251" i="1"/>
  <c r="CV251" i="1"/>
  <c r="CT251" i="1"/>
  <c r="CR251" i="1"/>
  <c r="CP251" i="1"/>
  <c r="CN251" i="1"/>
  <c r="CL251" i="1"/>
  <c r="CJ251" i="1"/>
  <c r="CH251" i="1"/>
  <c r="CF251" i="1"/>
  <c r="CD251" i="1"/>
  <c r="CB251" i="1"/>
  <c r="BZ251" i="1"/>
  <c r="BX251" i="1"/>
  <c r="BV251" i="1"/>
  <c r="BT251" i="1"/>
  <c r="BR251" i="1"/>
  <c r="BP251" i="1"/>
  <c r="BN251" i="1"/>
  <c r="BL251" i="1"/>
  <c r="BJ251" i="1"/>
  <c r="BH251" i="1"/>
  <c r="BF251" i="1"/>
  <c r="BD251" i="1"/>
  <c r="BB251" i="1"/>
  <c r="AZ251" i="1"/>
  <c r="AX251" i="1"/>
  <c r="AV251" i="1"/>
  <c r="AT251" i="1"/>
  <c r="AR251" i="1"/>
  <c r="AP251" i="1"/>
  <c r="AN251" i="1"/>
  <c r="AL251" i="1"/>
  <c r="AJ251" i="1"/>
  <c r="AH251" i="1"/>
  <c r="AF251" i="1"/>
  <c r="AD251" i="1"/>
  <c r="AB251" i="1"/>
  <c r="Z251" i="1"/>
  <c r="X251" i="1"/>
  <c r="V251" i="1"/>
  <c r="T251" i="1"/>
  <c r="R251" i="1"/>
  <c r="P251" i="1"/>
  <c r="N251" i="1"/>
  <c r="DM250" i="1"/>
  <c r="DL250" i="1"/>
  <c r="DJ250" i="1"/>
  <c r="DH250" i="1"/>
  <c r="DF250" i="1"/>
  <c r="DD250" i="1"/>
  <c r="DB250" i="1"/>
  <c r="CZ250" i="1"/>
  <c r="CX250" i="1"/>
  <c r="CV250" i="1"/>
  <c r="CT250" i="1"/>
  <c r="CR250" i="1"/>
  <c r="CP250" i="1"/>
  <c r="CN250" i="1"/>
  <c r="CL250" i="1"/>
  <c r="CJ250" i="1"/>
  <c r="CH250" i="1"/>
  <c r="CF250" i="1"/>
  <c r="CD250" i="1"/>
  <c r="CB250" i="1"/>
  <c r="BZ250" i="1"/>
  <c r="BX250" i="1"/>
  <c r="BV250" i="1"/>
  <c r="BT250" i="1"/>
  <c r="BR250" i="1"/>
  <c r="BP250" i="1"/>
  <c r="BN250" i="1"/>
  <c r="BL250" i="1"/>
  <c r="BJ250" i="1"/>
  <c r="BH250" i="1"/>
  <c r="BF250" i="1"/>
  <c r="BD250" i="1"/>
  <c r="BB250" i="1"/>
  <c r="AZ250" i="1"/>
  <c r="AX250" i="1"/>
  <c r="AV250" i="1"/>
  <c r="AT250" i="1"/>
  <c r="AR250" i="1"/>
  <c r="AP250" i="1"/>
  <c r="AN250" i="1"/>
  <c r="AL250" i="1"/>
  <c r="AJ250" i="1"/>
  <c r="AH250" i="1"/>
  <c r="AF250" i="1"/>
  <c r="AD250" i="1"/>
  <c r="AB250" i="1"/>
  <c r="Z250" i="1"/>
  <c r="X250" i="1"/>
  <c r="V250" i="1"/>
  <c r="T250" i="1"/>
  <c r="R250" i="1"/>
  <c r="P250" i="1"/>
  <c r="N250" i="1"/>
  <c r="DM249" i="1"/>
  <c r="DL249" i="1"/>
  <c r="DJ249" i="1"/>
  <c r="DH249" i="1"/>
  <c r="DF249" i="1"/>
  <c r="DD249" i="1"/>
  <c r="DB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Z249" i="1"/>
  <c r="BX249" i="1"/>
  <c r="BV249" i="1"/>
  <c r="BT249" i="1"/>
  <c r="BR249" i="1"/>
  <c r="BP249" i="1"/>
  <c r="BN249" i="1"/>
  <c r="BL249" i="1"/>
  <c r="BJ249" i="1"/>
  <c r="BH249" i="1"/>
  <c r="BF249" i="1"/>
  <c r="BD249" i="1"/>
  <c r="BB249" i="1"/>
  <c r="AZ249" i="1"/>
  <c r="AX249" i="1"/>
  <c r="AV249" i="1"/>
  <c r="AT249" i="1"/>
  <c r="AR249" i="1"/>
  <c r="AP249" i="1"/>
  <c r="AN249" i="1"/>
  <c r="AL249" i="1"/>
  <c r="AJ249" i="1"/>
  <c r="AH249" i="1"/>
  <c r="AF249" i="1"/>
  <c r="AD249" i="1"/>
  <c r="AB249" i="1"/>
  <c r="Z249" i="1"/>
  <c r="X249" i="1"/>
  <c r="V249" i="1"/>
  <c r="T249" i="1"/>
  <c r="R249" i="1"/>
  <c r="P249" i="1"/>
  <c r="N249" i="1"/>
  <c r="DM248" i="1"/>
  <c r="DL248" i="1"/>
  <c r="DJ248" i="1"/>
  <c r="DH248" i="1"/>
  <c r="DF248" i="1"/>
  <c r="DD248" i="1"/>
  <c r="DB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Z248" i="1"/>
  <c r="BX248" i="1"/>
  <c r="BV248" i="1"/>
  <c r="BT248" i="1"/>
  <c r="BR248" i="1"/>
  <c r="BP248" i="1"/>
  <c r="BN248" i="1"/>
  <c r="BL248" i="1"/>
  <c r="BJ248" i="1"/>
  <c r="BH248" i="1"/>
  <c r="BF248" i="1"/>
  <c r="BD248" i="1"/>
  <c r="BB248" i="1"/>
  <c r="AZ248" i="1"/>
  <c r="AX248" i="1"/>
  <c r="AV248" i="1"/>
  <c r="AT248" i="1"/>
  <c r="AR248" i="1"/>
  <c r="AP248" i="1"/>
  <c r="AN248" i="1"/>
  <c r="AL248" i="1"/>
  <c r="AJ248" i="1"/>
  <c r="AH248" i="1"/>
  <c r="AF248" i="1"/>
  <c r="AD248" i="1"/>
  <c r="AB248" i="1"/>
  <c r="Z248" i="1"/>
  <c r="X248" i="1"/>
  <c r="V248" i="1"/>
  <c r="T248" i="1"/>
  <c r="R248" i="1"/>
  <c r="P248" i="1"/>
  <c r="N248" i="1"/>
  <c r="DK247" i="1"/>
  <c r="DG247" i="1"/>
  <c r="DE247" i="1"/>
  <c r="DC247" i="1"/>
  <c r="DA247" i="1"/>
  <c r="CY247" i="1"/>
  <c r="CW247" i="1"/>
  <c r="CU247" i="1"/>
  <c r="CS247" i="1"/>
  <c r="CQ247" i="1"/>
  <c r="CO247" i="1"/>
  <c r="CM247" i="1"/>
  <c r="CK247" i="1"/>
  <c r="CI247" i="1"/>
  <c r="CG247" i="1"/>
  <c r="CE247" i="1"/>
  <c r="CC247" i="1"/>
  <c r="CA247" i="1"/>
  <c r="BW247" i="1"/>
  <c r="BU247" i="1"/>
  <c r="BS247" i="1"/>
  <c r="BQ247" i="1"/>
  <c r="BO247" i="1"/>
  <c r="BK247" i="1"/>
  <c r="BI247" i="1"/>
  <c r="BG247" i="1"/>
  <c r="BE247" i="1"/>
  <c r="BC247" i="1"/>
  <c r="BA247" i="1"/>
  <c r="AY247" i="1"/>
  <c r="AW247" i="1"/>
  <c r="AU247" i="1"/>
  <c r="AM247" i="1"/>
  <c r="AK247" i="1"/>
  <c r="AJ247" i="1"/>
  <c r="AI247" i="1"/>
  <c r="AG247" i="1"/>
  <c r="AE247" i="1"/>
  <c r="AC247" i="1"/>
  <c r="AA247" i="1"/>
  <c r="Y247" i="1"/>
  <c r="W247" i="1"/>
  <c r="U247" i="1"/>
  <c r="S247" i="1"/>
  <c r="Q247" i="1"/>
  <c r="O247" i="1"/>
  <c r="M247" i="1"/>
  <c r="DM246" i="1"/>
  <c r="DM245" i="1" s="1"/>
  <c r="DL246" i="1"/>
  <c r="DJ246" i="1"/>
  <c r="DJ245" i="1" s="1"/>
  <c r="DH246" i="1"/>
  <c r="DF246" i="1"/>
  <c r="DF245" i="1" s="1"/>
  <c r="DD246" i="1"/>
  <c r="DD245" i="1" s="1"/>
  <c r="DB246" i="1"/>
  <c r="DB245" i="1" s="1"/>
  <c r="CZ246" i="1"/>
  <c r="CZ245" i="1" s="1"/>
  <c r="CX246" i="1"/>
  <c r="CX245" i="1" s="1"/>
  <c r="CV246" i="1"/>
  <c r="CV245" i="1" s="1"/>
  <c r="CT246" i="1"/>
  <c r="CT245" i="1" s="1"/>
  <c r="CR246" i="1"/>
  <c r="CR245" i="1" s="1"/>
  <c r="CP246" i="1"/>
  <c r="CP245" i="1" s="1"/>
  <c r="CN246" i="1"/>
  <c r="CL246" i="1"/>
  <c r="CL245" i="1" s="1"/>
  <c r="CJ246" i="1"/>
  <c r="CJ245" i="1" s="1"/>
  <c r="CH246" i="1"/>
  <c r="CH245" i="1" s="1"/>
  <c r="CF246" i="1"/>
  <c r="CF245" i="1" s="1"/>
  <c r="CD246" i="1"/>
  <c r="CD245" i="1" s="1"/>
  <c r="CB246" i="1"/>
  <c r="CB245" i="1" s="1"/>
  <c r="BZ246" i="1"/>
  <c r="BX246" i="1"/>
  <c r="BV246" i="1"/>
  <c r="BV245" i="1" s="1"/>
  <c r="BT246" i="1"/>
  <c r="BT245" i="1" s="1"/>
  <c r="BR246" i="1"/>
  <c r="BR245" i="1" s="1"/>
  <c r="BP246" i="1"/>
  <c r="BP245" i="1" s="1"/>
  <c r="BN246" i="1"/>
  <c r="BN245" i="1" s="1"/>
  <c r="BL246" i="1"/>
  <c r="BL245" i="1" s="1"/>
  <c r="BJ246" i="1"/>
  <c r="BJ245" i="1" s="1"/>
  <c r="BH246" i="1"/>
  <c r="BH245" i="1" s="1"/>
  <c r="BF246" i="1"/>
  <c r="BF245" i="1" s="1"/>
  <c r="BD246" i="1"/>
  <c r="BD245" i="1" s="1"/>
  <c r="BB246" i="1"/>
  <c r="BB245" i="1" s="1"/>
  <c r="AZ246" i="1"/>
  <c r="AX246" i="1"/>
  <c r="AX245" i="1" s="1"/>
  <c r="AV246" i="1"/>
  <c r="AV245" i="1" s="1"/>
  <c r="AT246" i="1"/>
  <c r="AT245" i="1" s="1"/>
  <c r="AR246" i="1"/>
  <c r="AR245" i="1" s="1"/>
  <c r="AP246" i="1"/>
  <c r="AP245" i="1" s="1"/>
  <c r="AN246" i="1"/>
  <c r="AN245" i="1" s="1"/>
  <c r="AL246" i="1"/>
  <c r="AL245" i="1" s="1"/>
  <c r="AJ246" i="1"/>
  <c r="AJ245" i="1" s="1"/>
  <c r="AH246" i="1"/>
  <c r="AH245" i="1" s="1"/>
  <c r="AF246" i="1"/>
  <c r="AF245" i="1" s="1"/>
  <c r="AD246" i="1"/>
  <c r="AD245" i="1" s="1"/>
  <c r="AB246" i="1"/>
  <c r="Z246" i="1"/>
  <c r="Z245" i="1" s="1"/>
  <c r="X246" i="1"/>
  <c r="X245" i="1" s="1"/>
  <c r="V246" i="1"/>
  <c r="V245" i="1" s="1"/>
  <c r="T246" i="1"/>
  <c r="T245" i="1" s="1"/>
  <c r="R246" i="1"/>
  <c r="R245" i="1" s="1"/>
  <c r="P246" i="1"/>
  <c r="P245" i="1" s="1"/>
  <c r="N246" i="1"/>
  <c r="DL245" i="1"/>
  <c r="DK245" i="1"/>
  <c r="DH245" i="1"/>
  <c r="DG245" i="1"/>
  <c r="DE245" i="1"/>
  <c r="DC245" i="1"/>
  <c r="DA245" i="1"/>
  <c r="CY245" i="1"/>
  <c r="CW245" i="1"/>
  <c r="CU245" i="1"/>
  <c r="CS245" i="1"/>
  <c r="CQ245" i="1"/>
  <c r="CO245" i="1"/>
  <c r="CN245" i="1"/>
  <c r="CM245" i="1"/>
  <c r="CK245" i="1"/>
  <c r="CI245" i="1"/>
  <c r="CG245" i="1"/>
  <c r="CE245" i="1"/>
  <c r="CC245" i="1"/>
  <c r="CA245" i="1"/>
  <c r="BZ245" i="1"/>
  <c r="BY245" i="1"/>
  <c r="BX245" i="1"/>
  <c r="BW245" i="1"/>
  <c r="BU245" i="1"/>
  <c r="BS245" i="1"/>
  <c r="BQ245" i="1"/>
  <c r="BO245" i="1"/>
  <c r="BM245" i="1"/>
  <c r="BK245" i="1"/>
  <c r="BI245" i="1"/>
  <c r="BG245" i="1"/>
  <c r="BE245" i="1"/>
  <c r="BC245" i="1"/>
  <c r="BA245" i="1"/>
  <c r="AZ245" i="1"/>
  <c r="AY245" i="1"/>
  <c r="AW245" i="1"/>
  <c r="AU245" i="1"/>
  <c r="AS245" i="1"/>
  <c r="AQ245" i="1"/>
  <c r="AM245" i="1"/>
  <c r="AK245" i="1"/>
  <c r="AI245" i="1"/>
  <c r="AG245" i="1"/>
  <c r="AE245" i="1"/>
  <c r="AC245" i="1"/>
  <c r="AB245" i="1"/>
  <c r="AA245" i="1"/>
  <c r="Y245" i="1"/>
  <c r="W245" i="1"/>
  <c r="U245" i="1"/>
  <c r="S245" i="1"/>
  <c r="Q245" i="1"/>
  <c r="O245" i="1"/>
  <c r="M245" i="1"/>
  <c r="DL244" i="1"/>
  <c r="DJ244" i="1"/>
  <c r="DH244" i="1"/>
  <c r="DF244" i="1"/>
  <c r="DD244" i="1"/>
  <c r="DB244" i="1"/>
  <c r="CZ244" i="1"/>
  <c r="CX244" i="1"/>
  <c r="CV244" i="1"/>
  <c r="CT244" i="1"/>
  <c r="CR244" i="1"/>
  <c r="CP244" i="1"/>
  <c r="CN244" i="1"/>
  <c r="CL244" i="1"/>
  <c r="CJ244" i="1"/>
  <c r="CH244" i="1"/>
  <c r="CF244" i="1"/>
  <c r="CD244" i="1"/>
  <c r="CB244" i="1"/>
  <c r="BZ244" i="1"/>
  <c r="BX244" i="1"/>
  <c r="BV244" i="1"/>
  <c r="BT244" i="1"/>
  <c r="BR244" i="1"/>
  <c r="BP244" i="1"/>
  <c r="BN244" i="1"/>
  <c r="BL244" i="1"/>
  <c r="BJ244" i="1"/>
  <c r="BH244" i="1"/>
  <c r="BF244" i="1"/>
  <c r="BD244" i="1"/>
  <c r="BB244" i="1"/>
  <c r="AZ244" i="1"/>
  <c r="AX244" i="1"/>
  <c r="AV244" i="1"/>
  <c r="AT244" i="1"/>
  <c r="AR244" i="1"/>
  <c r="AP244" i="1"/>
  <c r="AN244" i="1"/>
  <c r="AL244" i="1"/>
  <c r="AJ244" i="1"/>
  <c r="AH244" i="1"/>
  <c r="AE244" i="1"/>
  <c r="AF244" i="1" s="1"/>
  <c r="AD244" i="1"/>
  <c r="AB244" i="1"/>
  <c r="Z244" i="1"/>
  <c r="X244" i="1"/>
  <c r="V244" i="1"/>
  <c r="T244" i="1"/>
  <c r="R244" i="1"/>
  <c r="O244" i="1"/>
  <c r="DM244" i="1" s="1"/>
  <c r="N244" i="1"/>
  <c r="DM243" i="1"/>
  <c r="DL243" i="1"/>
  <c r="DJ243" i="1"/>
  <c r="DH243" i="1"/>
  <c r="DF243" i="1"/>
  <c r="DD243" i="1"/>
  <c r="DB243" i="1"/>
  <c r="CZ243" i="1"/>
  <c r="CX243" i="1"/>
  <c r="CV243" i="1"/>
  <c r="CT243" i="1"/>
  <c r="CR243" i="1"/>
  <c r="CP243" i="1"/>
  <c r="CN243" i="1"/>
  <c r="CL243" i="1"/>
  <c r="CJ243" i="1"/>
  <c r="CH243" i="1"/>
  <c r="CF243" i="1"/>
  <c r="CD243" i="1"/>
  <c r="CB243" i="1"/>
  <c r="BZ243" i="1"/>
  <c r="BX243" i="1"/>
  <c r="BV243" i="1"/>
  <c r="BT243" i="1"/>
  <c r="BR243" i="1"/>
  <c r="BP243" i="1"/>
  <c r="BN243" i="1"/>
  <c r="BL243" i="1"/>
  <c r="BJ243" i="1"/>
  <c r="BH243" i="1"/>
  <c r="BF243" i="1"/>
  <c r="BD243" i="1"/>
  <c r="BB243" i="1"/>
  <c r="AZ243" i="1"/>
  <c r="AX243" i="1"/>
  <c r="AV243" i="1"/>
  <c r="AT243" i="1"/>
  <c r="AR243" i="1"/>
  <c r="AP243" i="1"/>
  <c r="AN243" i="1"/>
  <c r="AL243" i="1"/>
  <c r="AJ243" i="1"/>
  <c r="AH243" i="1"/>
  <c r="AF243" i="1"/>
  <c r="AD243" i="1"/>
  <c r="AB243" i="1"/>
  <c r="Z243" i="1"/>
  <c r="X243" i="1"/>
  <c r="V243" i="1"/>
  <c r="T243" i="1"/>
  <c r="R243" i="1"/>
  <c r="P243" i="1"/>
  <c r="N243" i="1"/>
  <c r="DM242" i="1"/>
  <c r="DL242" i="1"/>
  <c r="DJ242" i="1"/>
  <c r="DH242" i="1"/>
  <c r="DF242" i="1"/>
  <c r="DD242" i="1"/>
  <c r="DB242" i="1"/>
  <c r="CZ242" i="1"/>
  <c r="CX242" i="1"/>
  <c r="CV242" i="1"/>
  <c r="CT242" i="1"/>
  <c r="CR242" i="1"/>
  <c r="CP242" i="1"/>
  <c r="CN242" i="1"/>
  <c r="CL242" i="1"/>
  <c r="CJ242" i="1"/>
  <c r="CH242" i="1"/>
  <c r="CF242" i="1"/>
  <c r="CD242" i="1"/>
  <c r="CB242" i="1"/>
  <c r="BZ242" i="1"/>
  <c r="BX242" i="1"/>
  <c r="BV242" i="1"/>
  <c r="BT242" i="1"/>
  <c r="BR242" i="1"/>
  <c r="BP242" i="1"/>
  <c r="BN242" i="1"/>
  <c r="BL242" i="1"/>
  <c r="BJ242" i="1"/>
  <c r="BH242" i="1"/>
  <c r="BF242" i="1"/>
  <c r="BD242" i="1"/>
  <c r="BB242" i="1"/>
  <c r="AZ242" i="1"/>
  <c r="AX242" i="1"/>
  <c r="AV242" i="1"/>
  <c r="AT242" i="1"/>
  <c r="AR242" i="1"/>
  <c r="AP242" i="1"/>
  <c r="AN242" i="1"/>
  <c r="AL242" i="1"/>
  <c r="AJ242" i="1"/>
  <c r="AH242" i="1"/>
  <c r="AF242" i="1"/>
  <c r="AD242" i="1"/>
  <c r="AB242" i="1"/>
  <c r="Z242" i="1"/>
  <c r="X242" i="1"/>
  <c r="V242" i="1"/>
  <c r="T242" i="1"/>
  <c r="R242" i="1"/>
  <c r="P242" i="1"/>
  <c r="N242" i="1"/>
  <c r="DL241" i="1"/>
  <c r="DJ241" i="1"/>
  <c r="DH241" i="1"/>
  <c r="DF241" i="1"/>
  <c r="DD241" i="1"/>
  <c r="DB241" i="1"/>
  <c r="CZ241" i="1"/>
  <c r="CX241" i="1"/>
  <c r="CV241" i="1"/>
  <c r="CT241" i="1"/>
  <c r="CR241" i="1"/>
  <c r="CP241" i="1"/>
  <c r="CN241" i="1"/>
  <c r="CL241" i="1"/>
  <c r="CJ241" i="1"/>
  <c r="CH241" i="1"/>
  <c r="CF241" i="1"/>
  <c r="CD241" i="1"/>
  <c r="CB241" i="1"/>
  <c r="BZ241" i="1"/>
  <c r="BX241" i="1"/>
  <c r="BV241" i="1"/>
  <c r="BT241" i="1"/>
  <c r="BR241" i="1"/>
  <c r="BP241" i="1"/>
  <c r="BN241" i="1"/>
  <c r="BL241" i="1"/>
  <c r="BJ241" i="1"/>
  <c r="BH241" i="1"/>
  <c r="BF241" i="1"/>
  <c r="BD241" i="1"/>
  <c r="BB241" i="1"/>
  <c r="AZ241" i="1"/>
  <c r="AX241" i="1"/>
  <c r="AV241" i="1"/>
  <c r="AT241" i="1"/>
  <c r="AR241" i="1"/>
  <c r="AP241" i="1"/>
  <c r="AN241" i="1"/>
  <c r="AL241" i="1"/>
  <c r="AJ241" i="1"/>
  <c r="AH241" i="1"/>
  <c r="AF241" i="1"/>
  <c r="AD241" i="1"/>
  <c r="AB241" i="1"/>
  <c r="Z241" i="1"/>
  <c r="X241" i="1"/>
  <c r="V241" i="1"/>
  <c r="T241" i="1"/>
  <c r="R241" i="1"/>
  <c r="O241" i="1"/>
  <c r="P241" i="1" s="1"/>
  <c r="N241" i="1"/>
  <c r="DM240" i="1"/>
  <c r="DL240" i="1"/>
  <c r="DJ240" i="1"/>
  <c r="DH240" i="1"/>
  <c r="DF240" i="1"/>
  <c r="DD240" i="1"/>
  <c r="DB240" i="1"/>
  <c r="CZ240" i="1"/>
  <c r="CX240" i="1"/>
  <c r="CV240" i="1"/>
  <c r="CT240" i="1"/>
  <c r="CR240" i="1"/>
  <c r="CP240" i="1"/>
  <c r="CN240" i="1"/>
  <c r="CL240" i="1"/>
  <c r="CJ240" i="1"/>
  <c r="CH240" i="1"/>
  <c r="CF240" i="1"/>
  <c r="CD240" i="1"/>
  <c r="CB240" i="1"/>
  <c r="BZ240" i="1"/>
  <c r="BX240" i="1"/>
  <c r="BV240" i="1"/>
  <c r="BT240" i="1"/>
  <c r="BR240" i="1"/>
  <c r="BP240" i="1"/>
  <c r="BN240" i="1"/>
  <c r="BL240" i="1"/>
  <c r="BJ240" i="1"/>
  <c r="BH240" i="1"/>
  <c r="BF240" i="1"/>
  <c r="BD240" i="1"/>
  <c r="BB240" i="1"/>
  <c r="AZ240" i="1"/>
  <c r="AX240" i="1"/>
  <c r="AV240" i="1"/>
  <c r="AT240" i="1"/>
  <c r="AR240" i="1"/>
  <c r="AP240" i="1"/>
  <c r="AN240" i="1"/>
  <c r="AL240" i="1"/>
  <c r="AJ240" i="1"/>
  <c r="AH240" i="1"/>
  <c r="AF240" i="1"/>
  <c r="AD240" i="1"/>
  <c r="AB240" i="1"/>
  <c r="Z240" i="1"/>
  <c r="X240" i="1"/>
  <c r="V240" i="1"/>
  <c r="T240" i="1"/>
  <c r="R240" i="1"/>
  <c r="P240" i="1"/>
  <c r="N240" i="1"/>
  <c r="DM239" i="1"/>
  <c r="DL239" i="1"/>
  <c r="DJ239" i="1"/>
  <c r="DH239" i="1"/>
  <c r="DF239" i="1"/>
  <c r="DD239" i="1"/>
  <c r="DB239" i="1"/>
  <c r="CZ239" i="1"/>
  <c r="CX239" i="1"/>
  <c r="CV239" i="1"/>
  <c r="CT239" i="1"/>
  <c r="CR239" i="1"/>
  <c r="CP239" i="1"/>
  <c r="CN239" i="1"/>
  <c r="CL239" i="1"/>
  <c r="CJ239" i="1"/>
  <c r="CH239" i="1"/>
  <c r="CF239" i="1"/>
  <c r="CD239" i="1"/>
  <c r="CB239" i="1"/>
  <c r="BZ239" i="1"/>
  <c r="BX239" i="1"/>
  <c r="BV239" i="1"/>
  <c r="BT239" i="1"/>
  <c r="BR239" i="1"/>
  <c r="BP239" i="1"/>
  <c r="BN239" i="1"/>
  <c r="BL239" i="1"/>
  <c r="BJ239" i="1"/>
  <c r="BH239" i="1"/>
  <c r="BF239" i="1"/>
  <c r="BD239" i="1"/>
  <c r="BB239" i="1"/>
  <c r="AZ239" i="1"/>
  <c r="AX239" i="1"/>
  <c r="AV239" i="1"/>
  <c r="AT239" i="1"/>
  <c r="AR239" i="1"/>
  <c r="AP239" i="1"/>
  <c r="AN239" i="1"/>
  <c r="AL239" i="1"/>
  <c r="AJ239" i="1"/>
  <c r="AH239" i="1"/>
  <c r="AF239" i="1"/>
  <c r="AD239" i="1"/>
  <c r="AB239" i="1"/>
  <c r="Z239" i="1"/>
  <c r="X239" i="1"/>
  <c r="V239" i="1"/>
  <c r="T239" i="1"/>
  <c r="R239" i="1"/>
  <c r="P239" i="1"/>
  <c r="N239" i="1"/>
  <c r="DM238" i="1"/>
  <c r="DL238" i="1"/>
  <c r="DJ238" i="1"/>
  <c r="DH238" i="1"/>
  <c r="DF238" i="1"/>
  <c r="DD238" i="1"/>
  <c r="DB238" i="1"/>
  <c r="CZ238" i="1"/>
  <c r="CX238" i="1"/>
  <c r="CV238" i="1"/>
  <c r="CT238" i="1"/>
  <c r="CR238" i="1"/>
  <c r="CP238" i="1"/>
  <c r="CN238" i="1"/>
  <c r="CL238" i="1"/>
  <c r="CJ238" i="1"/>
  <c r="CH238" i="1"/>
  <c r="CF238" i="1"/>
  <c r="CD238" i="1"/>
  <c r="CB238" i="1"/>
  <c r="BZ238" i="1"/>
  <c r="BX238" i="1"/>
  <c r="BV238" i="1"/>
  <c r="BT238" i="1"/>
  <c r="BR238" i="1"/>
  <c r="BP238" i="1"/>
  <c r="BN238" i="1"/>
  <c r="BL238" i="1"/>
  <c r="BJ238" i="1"/>
  <c r="BH238" i="1"/>
  <c r="BF238" i="1"/>
  <c r="BD238" i="1"/>
  <c r="BB238" i="1"/>
  <c r="AZ238" i="1"/>
  <c r="AX238" i="1"/>
  <c r="AV238" i="1"/>
  <c r="AT238" i="1"/>
  <c r="AR238" i="1"/>
  <c r="AP238" i="1"/>
  <c r="AN238" i="1"/>
  <c r="AL238" i="1"/>
  <c r="AJ238" i="1"/>
  <c r="AH238" i="1"/>
  <c r="AF238" i="1"/>
  <c r="AD238" i="1"/>
  <c r="AB238" i="1"/>
  <c r="Z238" i="1"/>
  <c r="X238" i="1"/>
  <c r="V238" i="1"/>
  <c r="T238" i="1"/>
  <c r="R238" i="1"/>
  <c r="P238" i="1"/>
  <c r="N238" i="1"/>
  <c r="DM237" i="1"/>
  <c r="DL237" i="1"/>
  <c r="DJ237" i="1"/>
  <c r="DH237" i="1"/>
  <c r="DF237" i="1"/>
  <c r="DD237" i="1"/>
  <c r="DB237" i="1"/>
  <c r="CZ237" i="1"/>
  <c r="CX237" i="1"/>
  <c r="CV237" i="1"/>
  <c r="CT237" i="1"/>
  <c r="CR237" i="1"/>
  <c r="CP237" i="1"/>
  <c r="CN237" i="1"/>
  <c r="CL237" i="1"/>
  <c r="CJ237" i="1"/>
  <c r="CH237" i="1"/>
  <c r="CF237" i="1"/>
  <c r="CD237" i="1"/>
  <c r="CB237" i="1"/>
  <c r="BZ237" i="1"/>
  <c r="BX237" i="1"/>
  <c r="BV237" i="1"/>
  <c r="BT237" i="1"/>
  <c r="BR237" i="1"/>
  <c r="BP237" i="1"/>
  <c r="BN237" i="1"/>
  <c r="BL237" i="1"/>
  <c r="BJ237" i="1"/>
  <c r="BH237" i="1"/>
  <c r="BF237" i="1"/>
  <c r="BD237" i="1"/>
  <c r="BB237" i="1"/>
  <c r="AZ237" i="1"/>
  <c r="AX237" i="1"/>
  <c r="AV237" i="1"/>
  <c r="AT237" i="1"/>
  <c r="AR237" i="1"/>
  <c r="AP237" i="1"/>
  <c r="AN237" i="1"/>
  <c r="AL237" i="1"/>
  <c r="AJ237" i="1"/>
  <c r="AH237" i="1"/>
  <c r="AF237" i="1"/>
  <c r="AD237" i="1"/>
  <c r="AB237" i="1"/>
  <c r="Z237" i="1"/>
  <c r="X237" i="1"/>
  <c r="V237" i="1"/>
  <c r="T237" i="1"/>
  <c r="R237" i="1"/>
  <c r="P237" i="1"/>
  <c r="N237" i="1"/>
  <c r="DM236" i="1"/>
  <c r="DL236" i="1"/>
  <c r="DJ236" i="1"/>
  <c r="DH236" i="1"/>
  <c r="DF236" i="1"/>
  <c r="DD236" i="1"/>
  <c r="DB236" i="1"/>
  <c r="CZ236" i="1"/>
  <c r="CX236" i="1"/>
  <c r="CV236" i="1"/>
  <c r="CT236" i="1"/>
  <c r="CR236" i="1"/>
  <c r="CP236" i="1"/>
  <c r="CN236" i="1"/>
  <c r="CL236" i="1"/>
  <c r="CJ236" i="1"/>
  <c r="CH236" i="1"/>
  <c r="CF236" i="1"/>
  <c r="CD236" i="1"/>
  <c r="CB236" i="1"/>
  <c r="BZ236" i="1"/>
  <c r="BX236" i="1"/>
  <c r="BV236" i="1"/>
  <c r="BT236" i="1"/>
  <c r="BR236" i="1"/>
  <c r="BP236" i="1"/>
  <c r="BN236" i="1"/>
  <c r="BL236" i="1"/>
  <c r="BJ236" i="1"/>
  <c r="BH236" i="1"/>
  <c r="BF236" i="1"/>
  <c r="BD236" i="1"/>
  <c r="BB236" i="1"/>
  <c r="AZ236" i="1"/>
  <c r="AX236" i="1"/>
  <c r="AV236" i="1"/>
  <c r="AT236" i="1"/>
  <c r="AR236" i="1"/>
  <c r="AP236" i="1"/>
  <c r="AN236" i="1"/>
  <c r="AL236" i="1"/>
  <c r="AJ236" i="1"/>
  <c r="AH236" i="1"/>
  <c r="AF236" i="1"/>
  <c r="AD236" i="1"/>
  <c r="AB236" i="1"/>
  <c r="Z236" i="1"/>
  <c r="X236" i="1"/>
  <c r="V236" i="1"/>
  <c r="T236" i="1"/>
  <c r="R236" i="1"/>
  <c r="P236" i="1"/>
  <c r="N236" i="1"/>
  <c r="DL235" i="1"/>
  <c r="DJ235" i="1"/>
  <c r="DH235" i="1"/>
  <c r="DF235" i="1"/>
  <c r="DD235" i="1"/>
  <c r="DB235" i="1"/>
  <c r="CZ235" i="1"/>
  <c r="CX235" i="1"/>
  <c r="CV235" i="1"/>
  <c r="CT235" i="1"/>
  <c r="CR235" i="1"/>
  <c r="CP235" i="1"/>
  <c r="CN235" i="1"/>
  <c r="CL235" i="1"/>
  <c r="CJ235" i="1"/>
  <c r="CH235" i="1"/>
  <c r="CF235" i="1"/>
  <c r="CD235" i="1"/>
  <c r="CB235" i="1"/>
  <c r="BZ235" i="1"/>
  <c r="BX235" i="1"/>
  <c r="BV235" i="1"/>
  <c r="BT235" i="1"/>
  <c r="BR235" i="1"/>
  <c r="BP235" i="1"/>
  <c r="BM235" i="1"/>
  <c r="BL235" i="1"/>
  <c r="BJ235" i="1"/>
  <c r="BH235" i="1"/>
  <c r="BF235" i="1"/>
  <c r="BD235" i="1"/>
  <c r="BB235" i="1"/>
  <c r="AZ235" i="1"/>
  <c r="AX235" i="1"/>
  <c r="AV235" i="1"/>
  <c r="AT235" i="1"/>
  <c r="AR235" i="1"/>
  <c r="AP235" i="1"/>
  <c r="AN235" i="1"/>
  <c r="AL235" i="1"/>
  <c r="AJ235" i="1"/>
  <c r="AH235" i="1"/>
  <c r="AF235" i="1"/>
  <c r="AD235" i="1"/>
  <c r="AB235" i="1"/>
  <c r="Z235" i="1"/>
  <c r="X235" i="1"/>
  <c r="V235" i="1"/>
  <c r="T235" i="1"/>
  <c r="R235" i="1"/>
  <c r="P235" i="1"/>
  <c r="N235" i="1"/>
  <c r="DM234" i="1"/>
  <c r="DL234" i="1"/>
  <c r="DJ234" i="1"/>
  <c r="DH234" i="1"/>
  <c r="DF234" i="1"/>
  <c r="DD234" i="1"/>
  <c r="DB234" i="1"/>
  <c r="CZ234" i="1"/>
  <c r="CX234" i="1"/>
  <c r="CV234" i="1"/>
  <c r="CT234" i="1"/>
  <c r="CR234" i="1"/>
  <c r="CP234" i="1"/>
  <c r="CN234" i="1"/>
  <c r="CL234" i="1"/>
  <c r="CJ234" i="1"/>
  <c r="CH234" i="1"/>
  <c r="CF234" i="1"/>
  <c r="CD234" i="1"/>
  <c r="CB234" i="1"/>
  <c r="BZ234" i="1"/>
  <c r="BX234" i="1"/>
  <c r="BV234" i="1"/>
  <c r="BT234" i="1"/>
  <c r="BR234" i="1"/>
  <c r="BP234" i="1"/>
  <c r="BN234" i="1"/>
  <c r="BL234" i="1"/>
  <c r="BJ234" i="1"/>
  <c r="BH234" i="1"/>
  <c r="BF234" i="1"/>
  <c r="BD234" i="1"/>
  <c r="BB234" i="1"/>
  <c r="AZ234" i="1"/>
  <c r="AX234" i="1"/>
  <c r="AV234" i="1"/>
  <c r="AT234" i="1"/>
  <c r="AR234" i="1"/>
  <c r="AP234" i="1"/>
  <c r="AN234" i="1"/>
  <c r="AL234" i="1"/>
  <c r="AJ234" i="1"/>
  <c r="AH234" i="1"/>
  <c r="AF234" i="1"/>
  <c r="AD234" i="1"/>
  <c r="AB234" i="1"/>
  <c r="Z234" i="1"/>
  <c r="X234" i="1"/>
  <c r="V234" i="1"/>
  <c r="T234" i="1"/>
  <c r="R234" i="1"/>
  <c r="P234" i="1"/>
  <c r="N234" i="1"/>
  <c r="DM233" i="1"/>
  <c r="DL233" i="1"/>
  <c r="DJ233" i="1"/>
  <c r="DH233" i="1"/>
  <c r="DF233" i="1"/>
  <c r="DD233" i="1"/>
  <c r="DB233" i="1"/>
  <c r="CZ233" i="1"/>
  <c r="CX233" i="1"/>
  <c r="CV233" i="1"/>
  <c r="CT233" i="1"/>
  <c r="CR233" i="1"/>
  <c r="CP233" i="1"/>
  <c r="CN233" i="1"/>
  <c r="CL233" i="1"/>
  <c r="CJ233" i="1"/>
  <c r="CH233" i="1"/>
  <c r="CF233" i="1"/>
  <c r="CD233" i="1"/>
  <c r="CB233" i="1"/>
  <c r="BZ233" i="1"/>
  <c r="BX233" i="1"/>
  <c r="BV233" i="1"/>
  <c r="BT233" i="1"/>
  <c r="BR233" i="1"/>
  <c r="BP233" i="1"/>
  <c r="BN233" i="1"/>
  <c r="BL233" i="1"/>
  <c r="BJ233" i="1"/>
  <c r="BH233" i="1"/>
  <c r="BF233" i="1"/>
  <c r="BD233" i="1"/>
  <c r="BB233" i="1"/>
  <c r="AZ233" i="1"/>
  <c r="AX233" i="1"/>
  <c r="AV233" i="1"/>
  <c r="AT233" i="1"/>
  <c r="AR233" i="1"/>
  <c r="AP233" i="1"/>
  <c r="AN233" i="1"/>
  <c r="AL233" i="1"/>
  <c r="AJ233" i="1"/>
  <c r="AH233" i="1"/>
  <c r="AF233" i="1"/>
  <c r="AD233" i="1"/>
  <c r="AB233" i="1"/>
  <c r="Z233" i="1"/>
  <c r="X233" i="1"/>
  <c r="V233" i="1"/>
  <c r="T233" i="1"/>
  <c r="R233" i="1"/>
  <c r="P233" i="1"/>
  <c r="N233" i="1"/>
  <c r="DK232" i="1"/>
  <c r="DG232" i="1"/>
  <c r="DE232" i="1"/>
  <c r="DC232" i="1"/>
  <c r="DA232" i="1"/>
  <c r="CY232" i="1"/>
  <c r="CW232" i="1"/>
  <c r="CU232" i="1"/>
  <c r="CS232" i="1"/>
  <c r="CQ232" i="1"/>
  <c r="CO232" i="1"/>
  <c r="CM232" i="1"/>
  <c r="CK232" i="1"/>
  <c r="CI232" i="1"/>
  <c r="CG232" i="1"/>
  <c r="CE232" i="1"/>
  <c r="CC232" i="1"/>
  <c r="CA232" i="1"/>
  <c r="BY232" i="1"/>
  <c r="BW232" i="1"/>
  <c r="BU232" i="1"/>
  <c r="BS232" i="1"/>
  <c r="BQ232" i="1"/>
  <c r="BO232" i="1"/>
  <c r="BK232" i="1"/>
  <c r="BI232" i="1"/>
  <c r="BG232" i="1"/>
  <c r="BE232" i="1"/>
  <c r="BC232" i="1"/>
  <c r="BA232" i="1"/>
  <c r="AY232" i="1"/>
  <c r="AW232" i="1"/>
  <c r="AU232" i="1"/>
  <c r="AS232" i="1"/>
  <c r="AQ232" i="1"/>
  <c r="AM232" i="1"/>
  <c r="AK232" i="1"/>
  <c r="AI232" i="1"/>
  <c r="AG232" i="1"/>
  <c r="AE232" i="1"/>
  <c r="AC232" i="1"/>
  <c r="AA232" i="1"/>
  <c r="Y232" i="1"/>
  <c r="W232" i="1"/>
  <c r="U232" i="1"/>
  <c r="S232" i="1"/>
  <c r="Q232" i="1"/>
  <c r="M232" i="1"/>
  <c r="DM231" i="1"/>
  <c r="DL231" i="1"/>
  <c r="DJ231" i="1"/>
  <c r="DH231" i="1"/>
  <c r="DF231" i="1"/>
  <c r="DD231" i="1"/>
  <c r="DB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Z231" i="1"/>
  <c r="BX231" i="1"/>
  <c r="BV231" i="1"/>
  <c r="BT231" i="1"/>
  <c r="BR231" i="1"/>
  <c r="BP231" i="1"/>
  <c r="BN231" i="1"/>
  <c r="BL231" i="1"/>
  <c r="BJ231" i="1"/>
  <c r="BH231" i="1"/>
  <c r="BF231" i="1"/>
  <c r="BD231" i="1"/>
  <c r="BB231" i="1"/>
  <c r="AZ231" i="1"/>
  <c r="AX231" i="1"/>
  <c r="AV231" i="1"/>
  <c r="AT231" i="1"/>
  <c r="AR231" i="1"/>
  <c r="AP231" i="1"/>
  <c r="AN231" i="1"/>
  <c r="AL231" i="1"/>
  <c r="AJ231" i="1"/>
  <c r="AH231" i="1"/>
  <c r="AF231" i="1"/>
  <c r="AD231" i="1"/>
  <c r="AB231" i="1"/>
  <c r="Z231" i="1"/>
  <c r="X231" i="1"/>
  <c r="V231" i="1"/>
  <c r="T231" i="1"/>
  <c r="R231" i="1"/>
  <c r="P231" i="1"/>
  <c r="N231" i="1"/>
  <c r="DL230" i="1"/>
  <c r="DJ230" i="1"/>
  <c r="DH230" i="1"/>
  <c r="DF230" i="1"/>
  <c r="DD230" i="1"/>
  <c r="DB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Z230" i="1"/>
  <c r="BX230" i="1"/>
  <c r="BV230" i="1"/>
  <c r="BT230" i="1"/>
  <c r="BR230" i="1"/>
  <c r="BP230" i="1"/>
  <c r="BN230" i="1"/>
  <c r="BL230" i="1"/>
  <c r="BJ230" i="1"/>
  <c r="BH230" i="1"/>
  <c r="BF230" i="1"/>
  <c r="BD230" i="1"/>
  <c r="BB230" i="1"/>
  <c r="AZ230" i="1"/>
  <c r="AX230" i="1"/>
  <c r="AV230" i="1"/>
  <c r="AS230" i="1"/>
  <c r="DM230" i="1" s="1"/>
  <c r="AR230" i="1"/>
  <c r="AP230" i="1"/>
  <c r="AN230" i="1"/>
  <c r="AL230" i="1"/>
  <c r="AJ230" i="1"/>
  <c r="AH230" i="1"/>
  <c r="AF230" i="1"/>
  <c r="AD230" i="1"/>
  <c r="AB230" i="1"/>
  <c r="Z230" i="1"/>
  <c r="X230" i="1"/>
  <c r="V230" i="1"/>
  <c r="T230" i="1"/>
  <c r="R230" i="1"/>
  <c r="P230" i="1"/>
  <c r="N230" i="1"/>
  <c r="DL229" i="1"/>
  <c r="DJ229" i="1"/>
  <c r="DH229" i="1"/>
  <c r="DF229" i="1"/>
  <c r="DD229" i="1"/>
  <c r="DB229" i="1"/>
  <c r="CZ229" i="1"/>
  <c r="CX229" i="1"/>
  <c r="CV229" i="1"/>
  <c r="CT229" i="1"/>
  <c r="CR229" i="1"/>
  <c r="CP229" i="1"/>
  <c r="CN229" i="1"/>
  <c r="CL229" i="1"/>
  <c r="CJ229" i="1"/>
  <c r="CH229" i="1"/>
  <c r="CF229" i="1"/>
  <c r="CD229" i="1"/>
  <c r="CB229" i="1"/>
  <c r="BZ229" i="1"/>
  <c r="BX229" i="1"/>
  <c r="BV229" i="1"/>
  <c r="BT229" i="1"/>
  <c r="BR229" i="1"/>
  <c r="BP229" i="1"/>
  <c r="BM229" i="1"/>
  <c r="BL229" i="1"/>
  <c r="BJ229" i="1"/>
  <c r="BH229" i="1"/>
  <c r="BF229" i="1"/>
  <c r="BD229" i="1"/>
  <c r="BB229" i="1"/>
  <c r="AZ229" i="1"/>
  <c r="AX229" i="1"/>
  <c r="AV229" i="1"/>
  <c r="AS229" i="1"/>
  <c r="AT229" i="1" s="1"/>
  <c r="AR229" i="1"/>
  <c r="AP229" i="1"/>
  <c r="AN229" i="1"/>
  <c r="AL229" i="1"/>
  <c r="AJ229" i="1"/>
  <c r="AH229" i="1"/>
  <c r="AF229" i="1"/>
  <c r="AD229" i="1"/>
  <c r="AB229" i="1"/>
  <c r="Z229" i="1"/>
  <c r="X229" i="1"/>
  <c r="V229" i="1"/>
  <c r="T229" i="1"/>
  <c r="R229" i="1"/>
  <c r="P229" i="1"/>
  <c r="N229" i="1"/>
  <c r="DM228" i="1"/>
  <c r="DL228" i="1"/>
  <c r="DJ228" i="1"/>
  <c r="DH228" i="1"/>
  <c r="DF228" i="1"/>
  <c r="DD228" i="1"/>
  <c r="DB228" i="1"/>
  <c r="CZ228" i="1"/>
  <c r="CX228" i="1"/>
  <c r="CV228" i="1"/>
  <c r="CT228" i="1"/>
  <c r="CR228" i="1"/>
  <c r="CP228" i="1"/>
  <c r="CN228" i="1"/>
  <c r="CL228" i="1"/>
  <c r="CJ228" i="1"/>
  <c r="CH228" i="1"/>
  <c r="CF228" i="1"/>
  <c r="CD228" i="1"/>
  <c r="CB228" i="1"/>
  <c r="BZ228" i="1"/>
  <c r="BX228" i="1"/>
  <c r="BV228" i="1"/>
  <c r="BT228" i="1"/>
  <c r="BR228" i="1"/>
  <c r="BP228" i="1"/>
  <c r="BN228" i="1"/>
  <c r="BL228" i="1"/>
  <c r="BJ228" i="1"/>
  <c r="BH228" i="1"/>
  <c r="BF228" i="1"/>
  <c r="BD228" i="1"/>
  <c r="BB228" i="1"/>
  <c r="AZ228" i="1"/>
  <c r="AX228" i="1"/>
  <c r="AV228" i="1"/>
  <c r="AT228" i="1"/>
  <c r="AR228" i="1"/>
  <c r="AP228" i="1"/>
  <c r="AN228" i="1"/>
  <c r="AL228" i="1"/>
  <c r="AL227" i="1" s="1"/>
  <c r="AJ228" i="1"/>
  <c r="AH228" i="1"/>
  <c r="AF228" i="1"/>
  <c r="AD228" i="1"/>
  <c r="AB228" i="1"/>
  <c r="Z228" i="1"/>
  <c r="X228" i="1"/>
  <c r="V228" i="1"/>
  <c r="V227" i="1" s="1"/>
  <c r="T228" i="1"/>
  <c r="R228" i="1"/>
  <c r="P228" i="1"/>
  <c r="N228" i="1"/>
  <c r="DK227" i="1"/>
  <c r="DG227" i="1"/>
  <c r="DE227" i="1"/>
  <c r="DC227" i="1"/>
  <c r="DA227" i="1"/>
  <c r="CY227" i="1"/>
  <c r="CW227" i="1"/>
  <c r="CU227" i="1"/>
  <c r="CS227" i="1"/>
  <c r="CQ227" i="1"/>
  <c r="CO227" i="1"/>
  <c r="CM227" i="1"/>
  <c r="CK227" i="1"/>
  <c r="CI227" i="1"/>
  <c r="CG227" i="1"/>
  <c r="CE227" i="1"/>
  <c r="CC227" i="1"/>
  <c r="CA227" i="1"/>
  <c r="BY227" i="1"/>
  <c r="BW227" i="1"/>
  <c r="BU227" i="1"/>
  <c r="BS227" i="1"/>
  <c r="BQ227" i="1"/>
  <c r="BO227" i="1"/>
  <c r="BK227" i="1"/>
  <c r="BI227" i="1"/>
  <c r="BG227" i="1"/>
  <c r="BE227" i="1"/>
  <c r="BC227" i="1"/>
  <c r="BA227" i="1"/>
  <c r="AY227" i="1"/>
  <c r="AW227" i="1"/>
  <c r="AU227" i="1"/>
  <c r="AQ227" i="1"/>
  <c r="AM227" i="1"/>
  <c r="AK227" i="1"/>
  <c r="AI227" i="1"/>
  <c r="AG227" i="1"/>
  <c r="AE227" i="1"/>
  <c r="AC227" i="1"/>
  <c r="AA227" i="1"/>
  <c r="Y227" i="1"/>
  <c r="W227" i="1"/>
  <c r="U227" i="1"/>
  <c r="S227" i="1"/>
  <c r="Q227" i="1"/>
  <c r="O227" i="1"/>
  <c r="M227" i="1"/>
  <c r="DM226" i="1"/>
  <c r="DL226" i="1"/>
  <c r="DJ226" i="1"/>
  <c r="DH226" i="1"/>
  <c r="DF226" i="1"/>
  <c r="DD226" i="1"/>
  <c r="DB226" i="1"/>
  <c r="CZ226" i="1"/>
  <c r="CX226" i="1"/>
  <c r="CV226" i="1"/>
  <c r="CT226" i="1"/>
  <c r="CR226" i="1"/>
  <c r="CP226" i="1"/>
  <c r="CN226" i="1"/>
  <c r="CL226" i="1"/>
  <c r="CJ226" i="1"/>
  <c r="CH226" i="1"/>
  <c r="CF226" i="1"/>
  <c r="CD226" i="1"/>
  <c r="CB226" i="1"/>
  <c r="BZ226" i="1"/>
  <c r="BX226" i="1"/>
  <c r="BV226" i="1"/>
  <c r="BT226" i="1"/>
  <c r="BR226" i="1"/>
  <c r="BP226" i="1"/>
  <c r="BN226" i="1"/>
  <c r="BL226" i="1"/>
  <c r="BJ226" i="1"/>
  <c r="BH226" i="1"/>
  <c r="BF226" i="1"/>
  <c r="BD226" i="1"/>
  <c r="BB226" i="1"/>
  <c r="AZ226" i="1"/>
  <c r="AX226" i="1"/>
  <c r="AV226" i="1"/>
  <c r="AT226" i="1"/>
  <c r="AR226" i="1"/>
  <c r="AP226" i="1"/>
  <c r="AN226" i="1"/>
  <c r="AL226" i="1"/>
  <c r="AJ226" i="1"/>
  <c r="AH226" i="1"/>
  <c r="AF226" i="1"/>
  <c r="AD226" i="1"/>
  <c r="AB226" i="1"/>
  <c r="Z226" i="1"/>
  <c r="X226" i="1"/>
  <c r="V226" i="1"/>
  <c r="T226" i="1"/>
  <c r="R226" i="1"/>
  <c r="P226" i="1"/>
  <c r="N226" i="1"/>
  <c r="DL225" i="1"/>
  <c r="DJ225" i="1"/>
  <c r="DH225" i="1"/>
  <c r="DF225" i="1"/>
  <c r="DD225" i="1"/>
  <c r="DB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Z225" i="1"/>
  <c r="BX225" i="1"/>
  <c r="BV225" i="1"/>
  <c r="BT225" i="1"/>
  <c r="BR225" i="1"/>
  <c r="BP225" i="1"/>
  <c r="BN225" i="1"/>
  <c r="BL225" i="1"/>
  <c r="BJ225" i="1"/>
  <c r="BH225" i="1"/>
  <c r="BF225" i="1"/>
  <c r="BD225" i="1"/>
  <c r="BB225" i="1"/>
  <c r="AZ225" i="1"/>
  <c r="AX225" i="1"/>
  <c r="AV225" i="1"/>
  <c r="AT225" i="1"/>
  <c r="AQ225" i="1"/>
  <c r="DM225" i="1" s="1"/>
  <c r="AP225" i="1"/>
  <c r="AN225" i="1"/>
  <c r="AL225" i="1"/>
  <c r="AJ225" i="1"/>
  <c r="AH225" i="1"/>
  <c r="AF225" i="1"/>
  <c r="AD225" i="1"/>
  <c r="AB225" i="1"/>
  <c r="Z225" i="1"/>
  <c r="X225" i="1"/>
  <c r="V225" i="1"/>
  <c r="T225" i="1"/>
  <c r="R225" i="1"/>
  <c r="P225" i="1"/>
  <c r="N225" i="1"/>
  <c r="DL224" i="1"/>
  <c r="DJ224" i="1"/>
  <c r="DH224" i="1"/>
  <c r="DF224" i="1"/>
  <c r="DD224" i="1"/>
  <c r="DB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Z224" i="1"/>
  <c r="BX224" i="1"/>
  <c r="BV224" i="1"/>
  <c r="BT224" i="1"/>
  <c r="BR224" i="1"/>
  <c r="BP224" i="1"/>
  <c r="BN224" i="1"/>
  <c r="BL224" i="1"/>
  <c r="BJ224" i="1"/>
  <c r="BH224" i="1"/>
  <c r="BF224" i="1"/>
  <c r="BD224" i="1"/>
  <c r="BB224" i="1"/>
  <c r="AZ224" i="1"/>
  <c r="AX224" i="1"/>
  <c r="AV224" i="1"/>
  <c r="AT224" i="1"/>
  <c r="AQ224" i="1"/>
  <c r="AR224" i="1" s="1"/>
  <c r="AP224" i="1"/>
  <c r="AN224" i="1"/>
  <c r="AL224" i="1"/>
  <c r="AJ224" i="1"/>
  <c r="AH224" i="1"/>
  <c r="AF224" i="1"/>
  <c r="AD224" i="1"/>
  <c r="AB224" i="1"/>
  <c r="Z224" i="1"/>
  <c r="X224" i="1"/>
  <c r="V224" i="1"/>
  <c r="T224" i="1"/>
  <c r="R224" i="1"/>
  <c r="P224" i="1"/>
  <c r="N224" i="1"/>
  <c r="DM223" i="1"/>
  <c r="DL223" i="1"/>
  <c r="DJ223" i="1"/>
  <c r="DH223" i="1"/>
  <c r="DF223" i="1"/>
  <c r="DD223" i="1"/>
  <c r="DB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Z223" i="1"/>
  <c r="BX223" i="1"/>
  <c r="BV223" i="1"/>
  <c r="BT223" i="1"/>
  <c r="BR223" i="1"/>
  <c r="BP223" i="1"/>
  <c r="BN223" i="1"/>
  <c r="BL223" i="1"/>
  <c r="BJ223" i="1"/>
  <c r="BH223" i="1"/>
  <c r="BF223" i="1"/>
  <c r="BD223" i="1"/>
  <c r="BB223" i="1"/>
  <c r="AZ223" i="1"/>
  <c r="AX223" i="1"/>
  <c r="AV223" i="1"/>
  <c r="AT223" i="1"/>
  <c r="AR223" i="1"/>
  <c r="AP223" i="1"/>
  <c r="AN223" i="1"/>
  <c r="AL223" i="1"/>
  <c r="AJ223" i="1"/>
  <c r="AH223" i="1"/>
  <c r="AF223" i="1"/>
  <c r="AD223" i="1"/>
  <c r="AB223" i="1"/>
  <c r="AB220" i="1" s="1"/>
  <c r="Z223" i="1"/>
  <c r="X223" i="1"/>
  <c r="V223" i="1"/>
  <c r="T223" i="1"/>
  <c r="R223" i="1"/>
  <c r="P223" i="1"/>
  <c r="N223" i="1"/>
  <c r="DM222" i="1"/>
  <c r="DL222" i="1"/>
  <c r="DJ222" i="1"/>
  <c r="DH222" i="1"/>
  <c r="DF222" i="1"/>
  <c r="DD222" i="1"/>
  <c r="DB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Z222" i="1"/>
  <c r="BX222" i="1"/>
  <c r="BV222" i="1"/>
  <c r="BT222" i="1"/>
  <c r="BR222" i="1"/>
  <c r="BP222" i="1"/>
  <c r="BN222" i="1"/>
  <c r="BL222" i="1"/>
  <c r="BJ222" i="1"/>
  <c r="BH222" i="1"/>
  <c r="BF222" i="1"/>
  <c r="BD222" i="1"/>
  <c r="BB222" i="1"/>
  <c r="AZ222" i="1"/>
  <c r="AX222" i="1"/>
  <c r="AV222" i="1"/>
  <c r="AT222" i="1"/>
  <c r="AR222" i="1"/>
  <c r="AP222" i="1"/>
  <c r="AN222" i="1"/>
  <c r="AL222" i="1"/>
  <c r="AJ222" i="1"/>
  <c r="AH222" i="1"/>
  <c r="AF222" i="1"/>
  <c r="AD222" i="1"/>
  <c r="AB222" i="1"/>
  <c r="Z222" i="1"/>
  <c r="X222" i="1"/>
  <c r="V222" i="1"/>
  <c r="T222" i="1"/>
  <c r="R222" i="1"/>
  <c r="P222" i="1"/>
  <c r="N222" i="1"/>
  <c r="DM221" i="1"/>
  <c r="DL221" i="1"/>
  <c r="DJ221" i="1"/>
  <c r="DH221" i="1"/>
  <c r="DF221" i="1"/>
  <c r="DD221" i="1"/>
  <c r="DB221" i="1"/>
  <c r="CZ221" i="1"/>
  <c r="CX221" i="1"/>
  <c r="CV221" i="1"/>
  <c r="CT221" i="1"/>
  <c r="CR221" i="1"/>
  <c r="CP221" i="1"/>
  <c r="CN221" i="1"/>
  <c r="CL221" i="1"/>
  <c r="CJ221" i="1"/>
  <c r="CH221" i="1"/>
  <c r="CF221" i="1"/>
  <c r="CD221" i="1"/>
  <c r="CB221" i="1"/>
  <c r="BZ221" i="1"/>
  <c r="BX221" i="1"/>
  <c r="BV221" i="1"/>
  <c r="BT221" i="1"/>
  <c r="BR221" i="1"/>
  <c r="BP221" i="1"/>
  <c r="BN221" i="1"/>
  <c r="BL221" i="1"/>
  <c r="BJ221" i="1"/>
  <c r="BH221" i="1"/>
  <c r="BF221" i="1"/>
  <c r="BD221" i="1"/>
  <c r="BB221" i="1"/>
  <c r="AZ221" i="1"/>
  <c r="AX221" i="1"/>
  <c r="AV221" i="1"/>
  <c r="AT221" i="1"/>
  <c r="AR221" i="1"/>
  <c r="AP221" i="1"/>
  <c r="AN221" i="1"/>
  <c r="AL221" i="1"/>
  <c r="AJ221" i="1"/>
  <c r="AH221" i="1"/>
  <c r="AF221" i="1"/>
  <c r="AF220" i="1" s="1"/>
  <c r="AD221" i="1"/>
  <c r="AB221" i="1"/>
  <c r="Z221" i="1"/>
  <c r="X221" i="1"/>
  <c r="V221" i="1"/>
  <c r="T221" i="1"/>
  <c r="R221" i="1"/>
  <c r="P221" i="1"/>
  <c r="N221" i="1"/>
  <c r="DK220" i="1"/>
  <c r="DG220" i="1"/>
  <c r="DE220" i="1"/>
  <c r="DC220" i="1"/>
  <c r="DA220" i="1"/>
  <c r="CY220" i="1"/>
  <c r="CW220" i="1"/>
  <c r="CU220" i="1"/>
  <c r="CS220" i="1"/>
  <c r="CQ220" i="1"/>
  <c r="CO220" i="1"/>
  <c r="CM220" i="1"/>
  <c r="CK220" i="1"/>
  <c r="CI220" i="1"/>
  <c r="CG220" i="1"/>
  <c r="CE220" i="1"/>
  <c r="CC220" i="1"/>
  <c r="CA220" i="1"/>
  <c r="BY220" i="1"/>
  <c r="BW220" i="1"/>
  <c r="BU220" i="1"/>
  <c r="BS220" i="1"/>
  <c r="BQ220" i="1"/>
  <c r="BO220" i="1"/>
  <c r="BM220" i="1"/>
  <c r="BK220" i="1"/>
  <c r="BI220" i="1"/>
  <c r="BG220" i="1"/>
  <c r="BE220" i="1"/>
  <c r="BC220" i="1"/>
  <c r="BA220" i="1"/>
  <c r="AY220" i="1"/>
  <c r="AW220" i="1"/>
  <c r="AU220" i="1"/>
  <c r="AS220" i="1"/>
  <c r="AM220" i="1"/>
  <c r="AK220" i="1"/>
  <c r="AI220" i="1"/>
  <c r="AG220" i="1"/>
  <c r="AE220" i="1"/>
  <c r="AC220" i="1"/>
  <c r="AA220" i="1"/>
  <c r="Y220" i="1"/>
  <c r="W220" i="1"/>
  <c r="U220" i="1"/>
  <c r="S220" i="1"/>
  <c r="Q220" i="1"/>
  <c r="O220" i="1"/>
  <c r="M220" i="1"/>
  <c r="DM219" i="1"/>
  <c r="DL219" i="1"/>
  <c r="DJ219" i="1"/>
  <c r="DH219" i="1"/>
  <c r="DF219" i="1"/>
  <c r="DD219" i="1"/>
  <c r="DB219" i="1"/>
  <c r="CZ219" i="1"/>
  <c r="CX219" i="1"/>
  <c r="CV219" i="1"/>
  <c r="CT219" i="1"/>
  <c r="CR219" i="1"/>
  <c r="CP219" i="1"/>
  <c r="CN219" i="1"/>
  <c r="CL219" i="1"/>
  <c r="CJ219" i="1"/>
  <c r="CH219" i="1"/>
  <c r="CF219" i="1"/>
  <c r="CD219" i="1"/>
  <c r="CB219" i="1"/>
  <c r="BZ219" i="1"/>
  <c r="BX219" i="1"/>
  <c r="BV219" i="1"/>
  <c r="BT219" i="1"/>
  <c r="BR219" i="1"/>
  <c r="BP219" i="1"/>
  <c r="BN219" i="1"/>
  <c r="BL219" i="1"/>
  <c r="BJ219" i="1"/>
  <c r="BH219" i="1"/>
  <c r="BF219" i="1"/>
  <c r="BD219" i="1"/>
  <c r="BB219" i="1"/>
  <c r="AZ219" i="1"/>
  <c r="AX219" i="1"/>
  <c r="AV219" i="1"/>
  <c r="AT219" i="1"/>
  <c r="AR219" i="1"/>
  <c r="AP219" i="1"/>
  <c r="AN219" i="1"/>
  <c r="AL219" i="1"/>
  <c r="AJ219" i="1"/>
  <c r="AH219" i="1"/>
  <c r="AF219" i="1"/>
  <c r="AD219" i="1"/>
  <c r="AB219" i="1"/>
  <c r="Z219" i="1"/>
  <c r="X219" i="1"/>
  <c r="V219" i="1"/>
  <c r="T219" i="1"/>
  <c r="R219" i="1"/>
  <c r="P219" i="1"/>
  <c r="N219" i="1"/>
  <c r="DM218" i="1"/>
  <c r="DL218" i="1"/>
  <c r="DJ218" i="1"/>
  <c r="DH218" i="1"/>
  <c r="DF218" i="1"/>
  <c r="DD218" i="1"/>
  <c r="DB218" i="1"/>
  <c r="CZ218" i="1"/>
  <c r="CX218" i="1"/>
  <c r="CV218" i="1"/>
  <c r="CT218" i="1"/>
  <c r="CR218" i="1"/>
  <c r="CP218" i="1"/>
  <c r="CN218" i="1"/>
  <c r="CL218" i="1"/>
  <c r="CJ218" i="1"/>
  <c r="CH218" i="1"/>
  <c r="CF218" i="1"/>
  <c r="CD218" i="1"/>
  <c r="CB218" i="1"/>
  <c r="BZ218" i="1"/>
  <c r="BX218" i="1"/>
  <c r="BV218" i="1"/>
  <c r="BT218" i="1"/>
  <c r="BR218" i="1"/>
  <c r="BP218" i="1"/>
  <c r="BN218" i="1"/>
  <c r="BL218" i="1"/>
  <c r="BJ218" i="1"/>
  <c r="BH218" i="1"/>
  <c r="BF218" i="1"/>
  <c r="BD218" i="1"/>
  <c r="BB218" i="1"/>
  <c r="AZ218" i="1"/>
  <c r="AX218" i="1"/>
  <c r="AV218" i="1"/>
  <c r="AT218" i="1"/>
  <c r="AR218" i="1"/>
  <c r="AP218" i="1"/>
  <c r="AN218" i="1"/>
  <c r="AL218" i="1"/>
  <c r="AJ218" i="1"/>
  <c r="AH218" i="1"/>
  <c r="AF218" i="1"/>
  <c r="AD218" i="1"/>
  <c r="AB218" i="1"/>
  <c r="Z218" i="1"/>
  <c r="X218" i="1"/>
  <c r="V218" i="1"/>
  <c r="T218" i="1"/>
  <c r="R218" i="1"/>
  <c r="P218" i="1"/>
  <c r="N218" i="1"/>
  <c r="DM217" i="1"/>
  <c r="DL217" i="1"/>
  <c r="DJ217" i="1"/>
  <c r="DH217" i="1"/>
  <c r="DF217" i="1"/>
  <c r="DD217" i="1"/>
  <c r="DB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Z217" i="1"/>
  <c r="BX217" i="1"/>
  <c r="BV217" i="1"/>
  <c r="BT217" i="1"/>
  <c r="BR217" i="1"/>
  <c r="BP217" i="1"/>
  <c r="BN217" i="1"/>
  <c r="BL217" i="1"/>
  <c r="BJ217" i="1"/>
  <c r="BH217" i="1"/>
  <c r="BF217" i="1"/>
  <c r="BD217" i="1"/>
  <c r="BB217" i="1"/>
  <c r="AZ217" i="1"/>
  <c r="AX217" i="1"/>
  <c r="AV217" i="1"/>
  <c r="AT217" i="1"/>
  <c r="AR217" i="1"/>
  <c r="AP217" i="1"/>
  <c r="AN217" i="1"/>
  <c r="AL217" i="1"/>
  <c r="AJ217" i="1"/>
  <c r="AH217" i="1"/>
  <c r="AF217" i="1"/>
  <c r="AD217" i="1"/>
  <c r="AB217" i="1"/>
  <c r="Z217" i="1"/>
  <c r="X217" i="1"/>
  <c r="V217" i="1"/>
  <c r="T217" i="1"/>
  <c r="R217" i="1"/>
  <c r="P217" i="1"/>
  <c r="N217" i="1"/>
  <c r="DM216" i="1"/>
  <c r="DL216" i="1"/>
  <c r="DJ216" i="1"/>
  <c r="DH216" i="1"/>
  <c r="DF216" i="1"/>
  <c r="DD216" i="1"/>
  <c r="DB216" i="1"/>
  <c r="CZ216" i="1"/>
  <c r="CX216" i="1"/>
  <c r="CV216" i="1"/>
  <c r="CT216" i="1"/>
  <c r="CR216" i="1"/>
  <c r="CP216" i="1"/>
  <c r="CN216" i="1"/>
  <c r="CL216" i="1"/>
  <c r="CJ216" i="1"/>
  <c r="CH216" i="1"/>
  <c r="CF216" i="1"/>
  <c r="CD216" i="1"/>
  <c r="CB216" i="1"/>
  <c r="BZ216" i="1"/>
  <c r="BX216" i="1"/>
  <c r="BV216" i="1"/>
  <c r="BT216" i="1"/>
  <c r="BR216" i="1"/>
  <c r="BP216" i="1"/>
  <c r="BN216" i="1"/>
  <c r="BL216" i="1"/>
  <c r="BJ216" i="1"/>
  <c r="BH216" i="1"/>
  <c r="BF216" i="1"/>
  <c r="BD216" i="1"/>
  <c r="BB216" i="1"/>
  <c r="AZ216" i="1"/>
  <c r="AX216" i="1"/>
  <c r="AV216" i="1"/>
  <c r="AT216" i="1"/>
  <c r="AR216" i="1"/>
  <c r="AP216" i="1"/>
  <c r="AN216" i="1"/>
  <c r="AL216" i="1"/>
  <c r="AJ216" i="1"/>
  <c r="AH216" i="1"/>
  <c r="AF216" i="1"/>
  <c r="AD216" i="1"/>
  <c r="AB216" i="1"/>
  <c r="Z216" i="1"/>
  <c r="X216" i="1"/>
  <c r="V216" i="1"/>
  <c r="T216" i="1"/>
  <c r="R216" i="1"/>
  <c r="P216" i="1"/>
  <c r="N216" i="1"/>
  <c r="DK215" i="1"/>
  <c r="DG215" i="1"/>
  <c r="DE215" i="1"/>
  <c r="DC215" i="1"/>
  <c r="DA215" i="1"/>
  <c r="CY215" i="1"/>
  <c r="CW215" i="1"/>
  <c r="CU215" i="1"/>
  <c r="CS215" i="1"/>
  <c r="CQ215" i="1"/>
  <c r="CO215" i="1"/>
  <c r="CM215" i="1"/>
  <c r="CK215" i="1"/>
  <c r="CI215" i="1"/>
  <c r="CG215" i="1"/>
  <c r="CE215" i="1"/>
  <c r="CC215" i="1"/>
  <c r="CA215" i="1"/>
  <c r="BY215" i="1"/>
  <c r="BW215" i="1"/>
  <c r="BU215" i="1"/>
  <c r="BS215" i="1"/>
  <c r="BQ215" i="1"/>
  <c r="BO215" i="1"/>
  <c r="BM215" i="1"/>
  <c r="BK215" i="1"/>
  <c r="BI215" i="1"/>
  <c r="BG215" i="1"/>
  <c r="BE215" i="1"/>
  <c r="BC215" i="1"/>
  <c r="BA215" i="1"/>
  <c r="AY215" i="1"/>
  <c r="AX215" i="1"/>
  <c r="AW215" i="1"/>
  <c r="AU215" i="1"/>
  <c r="AS215" i="1"/>
  <c r="AQ215" i="1"/>
  <c r="AM215" i="1"/>
  <c r="AK215" i="1"/>
  <c r="AI215" i="1"/>
  <c r="AH215" i="1"/>
  <c r="AG215" i="1"/>
  <c r="AE215" i="1"/>
  <c r="AC215" i="1"/>
  <c r="AA215" i="1"/>
  <c r="Y215" i="1"/>
  <c r="W215" i="1"/>
  <c r="U215" i="1"/>
  <c r="S215" i="1"/>
  <c r="Q215" i="1"/>
  <c r="O215" i="1"/>
  <c r="M215" i="1"/>
  <c r="DM214" i="1"/>
  <c r="DL214" i="1"/>
  <c r="DJ214" i="1"/>
  <c r="DH214" i="1"/>
  <c r="DF214" i="1"/>
  <c r="DD214" i="1"/>
  <c r="DB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Z214" i="1"/>
  <c r="BX214" i="1"/>
  <c r="BV214" i="1"/>
  <c r="BT214" i="1"/>
  <c r="BR214" i="1"/>
  <c r="BP214" i="1"/>
  <c r="BN214" i="1"/>
  <c r="BL214" i="1"/>
  <c r="BJ214" i="1"/>
  <c r="BH214" i="1"/>
  <c r="BF214" i="1"/>
  <c r="BD214" i="1"/>
  <c r="BB214" i="1"/>
  <c r="AZ214" i="1"/>
  <c r="AX214" i="1"/>
  <c r="AV214" i="1"/>
  <c r="AT214" i="1"/>
  <c r="AR214" i="1"/>
  <c r="AP214" i="1"/>
  <c r="AN214" i="1"/>
  <c r="AL214" i="1"/>
  <c r="AJ214" i="1"/>
  <c r="AH214" i="1"/>
  <c r="AF214" i="1"/>
  <c r="AD214" i="1"/>
  <c r="AB214" i="1"/>
  <c r="Z214" i="1"/>
  <c r="X214" i="1"/>
  <c r="V214" i="1"/>
  <c r="T214" i="1"/>
  <c r="R214" i="1"/>
  <c r="P214" i="1"/>
  <c r="N214" i="1"/>
  <c r="DL213" i="1"/>
  <c r="DJ213" i="1"/>
  <c r="DH213" i="1"/>
  <c r="DF213" i="1"/>
  <c r="DD213" i="1"/>
  <c r="DB213" i="1"/>
  <c r="CZ213" i="1"/>
  <c r="CW213" i="1"/>
  <c r="CV213" i="1"/>
  <c r="CT213" i="1"/>
  <c r="CR213" i="1"/>
  <c r="CP213" i="1"/>
  <c r="CN213" i="1"/>
  <c r="CL213" i="1"/>
  <c r="CJ213" i="1"/>
  <c r="CH213" i="1"/>
  <c r="CF213" i="1"/>
  <c r="CD213" i="1"/>
  <c r="CB213" i="1"/>
  <c r="BZ213" i="1"/>
  <c r="BX213" i="1"/>
  <c r="BV213" i="1"/>
  <c r="BT213" i="1"/>
  <c r="BR213" i="1"/>
  <c r="BP213" i="1"/>
  <c r="BN213" i="1"/>
  <c r="BL213" i="1"/>
  <c r="BJ213" i="1"/>
  <c r="BH213" i="1"/>
  <c r="BF213" i="1"/>
  <c r="BD213" i="1"/>
  <c r="BB213" i="1"/>
  <c r="AZ213" i="1"/>
  <c r="AX213" i="1"/>
  <c r="AV213" i="1"/>
  <c r="AT213" i="1"/>
  <c r="AR213" i="1"/>
  <c r="AP213" i="1"/>
  <c r="AN213" i="1"/>
  <c r="AL213" i="1"/>
  <c r="AJ213" i="1"/>
  <c r="AH213" i="1"/>
  <c r="AF213" i="1"/>
  <c r="AD213" i="1"/>
  <c r="AB213" i="1"/>
  <c r="Z213" i="1"/>
  <c r="X213" i="1"/>
  <c r="V213" i="1"/>
  <c r="T213" i="1"/>
  <c r="R213" i="1"/>
  <c r="P213" i="1"/>
  <c r="N213" i="1"/>
  <c r="DM212" i="1"/>
  <c r="DL212" i="1"/>
  <c r="DJ212" i="1"/>
  <c r="DH212" i="1"/>
  <c r="DF212" i="1"/>
  <c r="DD212" i="1"/>
  <c r="DB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Z212" i="1"/>
  <c r="BX212" i="1"/>
  <c r="BV212" i="1"/>
  <c r="BT212" i="1"/>
  <c r="BR212" i="1"/>
  <c r="BP212" i="1"/>
  <c r="BN212" i="1"/>
  <c r="BL212" i="1"/>
  <c r="BJ212" i="1"/>
  <c r="BH212" i="1"/>
  <c r="BF212" i="1"/>
  <c r="BD212" i="1"/>
  <c r="BB212" i="1"/>
  <c r="AZ212" i="1"/>
  <c r="AX212" i="1"/>
  <c r="AV212" i="1"/>
  <c r="AT212" i="1"/>
  <c r="AR212" i="1"/>
  <c r="AP212" i="1"/>
  <c r="AN212" i="1"/>
  <c r="AL212" i="1"/>
  <c r="AJ212" i="1"/>
  <c r="AH212" i="1"/>
  <c r="AF212" i="1"/>
  <c r="AD212" i="1"/>
  <c r="AB212" i="1"/>
  <c r="Z212" i="1"/>
  <c r="X212" i="1"/>
  <c r="V212" i="1"/>
  <c r="T212" i="1"/>
  <c r="R212" i="1"/>
  <c r="P212" i="1"/>
  <c r="N212" i="1"/>
  <c r="DL211" i="1"/>
  <c r="DJ211" i="1"/>
  <c r="DH211" i="1"/>
  <c r="DF211" i="1"/>
  <c r="DD211" i="1"/>
  <c r="DB211" i="1"/>
  <c r="CZ211" i="1"/>
  <c r="CX211" i="1"/>
  <c r="CV211" i="1"/>
  <c r="CT211" i="1"/>
  <c r="CR211" i="1"/>
  <c r="CP211" i="1"/>
  <c r="CN211" i="1"/>
  <c r="CL211" i="1"/>
  <c r="CJ211" i="1"/>
  <c r="CH211" i="1"/>
  <c r="CF211" i="1"/>
  <c r="CD211" i="1"/>
  <c r="CB211" i="1"/>
  <c r="BZ211" i="1"/>
  <c r="BX211" i="1"/>
  <c r="BV211" i="1"/>
  <c r="BT211" i="1"/>
  <c r="BR211" i="1"/>
  <c r="BP211" i="1"/>
  <c r="BN211" i="1"/>
  <c r="BL211" i="1"/>
  <c r="BJ211" i="1"/>
  <c r="BH211" i="1"/>
  <c r="BF211" i="1"/>
  <c r="BD211" i="1"/>
  <c r="BB211" i="1"/>
  <c r="AZ211" i="1"/>
  <c r="AX211" i="1"/>
  <c r="AV211" i="1"/>
  <c r="AT211" i="1"/>
  <c r="AR211" i="1"/>
  <c r="AP211" i="1"/>
  <c r="AN211" i="1"/>
  <c r="AL211" i="1"/>
  <c r="AJ211" i="1"/>
  <c r="AH211" i="1"/>
  <c r="AF211" i="1"/>
  <c r="AD211" i="1"/>
  <c r="AA211" i="1"/>
  <c r="AB211" i="1" s="1"/>
  <c r="Z211" i="1"/>
  <c r="X211" i="1"/>
  <c r="V211" i="1"/>
  <c r="T211" i="1"/>
  <c r="R211" i="1"/>
  <c r="P211" i="1"/>
  <c r="N211" i="1"/>
  <c r="DM210" i="1"/>
  <c r="DL210" i="1"/>
  <c r="DJ210" i="1"/>
  <c r="DH210" i="1"/>
  <c r="DF210" i="1"/>
  <c r="DD210" i="1"/>
  <c r="DB210" i="1"/>
  <c r="CZ210" i="1"/>
  <c r="CX210" i="1"/>
  <c r="CV210" i="1"/>
  <c r="CT210" i="1"/>
  <c r="CR210" i="1"/>
  <c r="CP210" i="1"/>
  <c r="CN210" i="1"/>
  <c r="CL210" i="1"/>
  <c r="CJ210" i="1"/>
  <c r="CH210" i="1"/>
  <c r="CF210" i="1"/>
  <c r="CD210" i="1"/>
  <c r="CB210" i="1"/>
  <c r="BZ210" i="1"/>
  <c r="BX210" i="1"/>
  <c r="BV210" i="1"/>
  <c r="BT210" i="1"/>
  <c r="BR210" i="1"/>
  <c r="BP210" i="1"/>
  <c r="BN210" i="1"/>
  <c r="BL210" i="1"/>
  <c r="BJ210" i="1"/>
  <c r="BH210" i="1"/>
  <c r="BF210" i="1"/>
  <c r="BD210" i="1"/>
  <c r="BB210" i="1"/>
  <c r="AZ210" i="1"/>
  <c r="AX210" i="1"/>
  <c r="AV210" i="1"/>
  <c r="AT210" i="1"/>
  <c r="AR210" i="1"/>
  <c r="AP210" i="1"/>
  <c r="AN210" i="1"/>
  <c r="AL210" i="1"/>
  <c r="AJ210" i="1"/>
  <c r="AH210" i="1"/>
  <c r="AF210" i="1"/>
  <c r="AD210" i="1"/>
  <c r="AB210" i="1"/>
  <c r="Z210" i="1"/>
  <c r="X210" i="1"/>
  <c r="V210" i="1"/>
  <c r="T210" i="1"/>
  <c r="R210" i="1"/>
  <c r="P210" i="1"/>
  <c r="N210" i="1"/>
  <c r="DM209" i="1"/>
  <c r="DL209" i="1"/>
  <c r="DJ209" i="1"/>
  <c r="DH209" i="1"/>
  <c r="DF209" i="1"/>
  <c r="DD209" i="1"/>
  <c r="DB209" i="1"/>
  <c r="CZ209" i="1"/>
  <c r="CX209" i="1"/>
  <c r="CV209" i="1"/>
  <c r="CT209" i="1"/>
  <c r="CR209" i="1"/>
  <c r="CP209" i="1"/>
  <c r="CN209" i="1"/>
  <c r="CL209" i="1"/>
  <c r="CJ209" i="1"/>
  <c r="CH209" i="1"/>
  <c r="CF209" i="1"/>
  <c r="CD209" i="1"/>
  <c r="CB209" i="1"/>
  <c r="BZ209" i="1"/>
  <c r="BX209" i="1"/>
  <c r="BV209" i="1"/>
  <c r="BT209" i="1"/>
  <c r="BR209" i="1"/>
  <c r="BP209" i="1"/>
  <c r="BN209" i="1"/>
  <c r="BL209" i="1"/>
  <c r="BJ209" i="1"/>
  <c r="BH209" i="1"/>
  <c r="BF209" i="1"/>
  <c r="BD209" i="1"/>
  <c r="BB209" i="1"/>
  <c r="AZ209" i="1"/>
  <c r="AX209" i="1"/>
  <c r="AV209" i="1"/>
  <c r="AT209" i="1"/>
  <c r="AR209" i="1"/>
  <c r="AP209" i="1"/>
  <c r="AN209" i="1"/>
  <c r="AL209" i="1"/>
  <c r="AJ209" i="1"/>
  <c r="AH209" i="1"/>
  <c r="AF209" i="1"/>
  <c r="AD209" i="1"/>
  <c r="AB209" i="1"/>
  <c r="Z209" i="1"/>
  <c r="X209" i="1"/>
  <c r="V209" i="1"/>
  <c r="T209" i="1"/>
  <c r="R209" i="1"/>
  <c r="P209" i="1"/>
  <c r="N209" i="1"/>
  <c r="DM208" i="1"/>
  <c r="DL208" i="1"/>
  <c r="DJ208" i="1"/>
  <c r="DH208" i="1"/>
  <c r="DF208" i="1"/>
  <c r="DD208" i="1"/>
  <c r="DB208" i="1"/>
  <c r="CZ208" i="1"/>
  <c r="CX208" i="1"/>
  <c r="CV208" i="1"/>
  <c r="CT208" i="1"/>
  <c r="CR208" i="1"/>
  <c r="CP208" i="1"/>
  <c r="CN208" i="1"/>
  <c r="CL208" i="1"/>
  <c r="CJ208" i="1"/>
  <c r="CH208" i="1"/>
  <c r="CF208" i="1"/>
  <c r="CD208" i="1"/>
  <c r="CB208" i="1"/>
  <c r="BZ208" i="1"/>
  <c r="BX208" i="1"/>
  <c r="BV208" i="1"/>
  <c r="BT208" i="1"/>
  <c r="BR208" i="1"/>
  <c r="BP208" i="1"/>
  <c r="BN208" i="1"/>
  <c r="BL208" i="1"/>
  <c r="BJ208" i="1"/>
  <c r="BH208" i="1"/>
  <c r="BF208" i="1"/>
  <c r="BD208" i="1"/>
  <c r="BB208" i="1"/>
  <c r="AZ208" i="1"/>
  <c r="AX208" i="1"/>
  <c r="AV208" i="1"/>
  <c r="AT208" i="1"/>
  <c r="AR208" i="1"/>
  <c r="AP208" i="1"/>
  <c r="AN208" i="1"/>
  <c r="AL208" i="1"/>
  <c r="AJ208" i="1"/>
  <c r="AH208" i="1"/>
  <c r="AF208" i="1"/>
  <c r="AD208" i="1"/>
  <c r="AB208" i="1"/>
  <c r="Z208" i="1"/>
  <c r="X208" i="1"/>
  <c r="V208" i="1"/>
  <c r="T208" i="1"/>
  <c r="R208" i="1"/>
  <c r="P208" i="1"/>
  <c r="N208" i="1"/>
  <c r="DM207" i="1"/>
  <c r="DL207" i="1"/>
  <c r="DJ207" i="1"/>
  <c r="DH207" i="1"/>
  <c r="DF207" i="1"/>
  <c r="DD207" i="1"/>
  <c r="DB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Z207" i="1"/>
  <c r="BX207" i="1"/>
  <c r="BV207" i="1"/>
  <c r="BT207" i="1"/>
  <c r="BR207" i="1"/>
  <c r="BP207" i="1"/>
  <c r="BN207" i="1"/>
  <c r="BL207" i="1"/>
  <c r="BJ207" i="1"/>
  <c r="BH207" i="1"/>
  <c r="BF207" i="1"/>
  <c r="BD207" i="1"/>
  <c r="BB207" i="1"/>
  <c r="AZ207" i="1"/>
  <c r="AX207" i="1"/>
  <c r="AV207" i="1"/>
  <c r="AT207" i="1"/>
  <c r="AR207" i="1"/>
  <c r="AP207" i="1"/>
  <c r="AN207" i="1"/>
  <c r="AL207" i="1"/>
  <c r="AJ207" i="1"/>
  <c r="AH207" i="1"/>
  <c r="AF207" i="1"/>
  <c r="AD207" i="1"/>
  <c r="AB207" i="1"/>
  <c r="Z207" i="1"/>
  <c r="X207" i="1"/>
  <c r="V207" i="1"/>
  <c r="T207" i="1"/>
  <c r="R207" i="1"/>
  <c r="P207" i="1"/>
  <c r="N207" i="1"/>
  <c r="DK206" i="1"/>
  <c r="DG206" i="1"/>
  <c r="DE206" i="1"/>
  <c r="DC206" i="1"/>
  <c r="DA206" i="1"/>
  <c r="CY206" i="1"/>
  <c r="CU206" i="1"/>
  <c r="CS206" i="1"/>
  <c r="CQ206" i="1"/>
  <c r="CO206" i="1"/>
  <c r="CM206" i="1"/>
  <c r="CK206" i="1"/>
  <c r="CI206" i="1"/>
  <c r="CG206" i="1"/>
  <c r="CE206" i="1"/>
  <c r="CC206" i="1"/>
  <c r="CA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M206" i="1"/>
  <c r="AK206" i="1"/>
  <c r="AI206" i="1"/>
  <c r="AG206" i="1"/>
  <c r="AE206" i="1"/>
  <c r="AC206" i="1"/>
  <c r="AA206" i="1"/>
  <c r="Y206" i="1"/>
  <c r="W206" i="1"/>
  <c r="U206" i="1"/>
  <c r="S206" i="1"/>
  <c r="Q206" i="1"/>
  <c r="O206" i="1"/>
  <c r="M206" i="1"/>
  <c r="DM205" i="1"/>
  <c r="DL205" i="1"/>
  <c r="DJ205" i="1"/>
  <c r="DH205" i="1"/>
  <c r="DF205" i="1"/>
  <c r="DD205" i="1"/>
  <c r="DB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Z205" i="1"/>
  <c r="BX205" i="1"/>
  <c r="BV205" i="1"/>
  <c r="BT205" i="1"/>
  <c r="BR205" i="1"/>
  <c r="BP205" i="1"/>
  <c r="BN205" i="1"/>
  <c r="BL205" i="1"/>
  <c r="BJ205" i="1"/>
  <c r="BH205" i="1"/>
  <c r="BF205" i="1"/>
  <c r="BD205" i="1"/>
  <c r="BB205" i="1"/>
  <c r="AZ205" i="1"/>
  <c r="AX205" i="1"/>
  <c r="AV205" i="1"/>
  <c r="AT205" i="1"/>
  <c r="AR205" i="1"/>
  <c r="AP205" i="1"/>
  <c r="AN205" i="1"/>
  <c r="AL205" i="1"/>
  <c r="AJ205" i="1"/>
  <c r="AH205" i="1"/>
  <c r="AF205" i="1"/>
  <c r="AD205" i="1"/>
  <c r="AB205" i="1"/>
  <c r="Z205" i="1"/>
  <c r="X205" i="1"/>
  <c r="V205" i="1"/>
  <c r="T205" i="1"/>
  <c r="R205" i="1"/>
  <c r="P205" i="1"/>
  <c r="N205" i="1"/>
  <c r="DM204" i="1"/>
  <c r="DL204" i="1"/>
  <c r="DJ204" i="1"/>
  <c r="DH204" i="1"/>
  <c r="DF204" i="1"/>
  <c r="DD204" i="1"/>
  <c r="DB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Z204" i="1"/>
  <c r="BX204" i="1"/>
  <c r="BV204" i="1"/>
  <c r="BT204" i="1"/>
  <c r="BR204" i="1"/>
  <c r="BP204" i="1"/>
  <c r="BN204" i="1"/>
  <c r="BL204" i="1"/>
  <c r="BJ204" i="1"/>
  <c r="BH204" i="1"/>
  <c r="BF204" i="1"/>
  <c r="BD204" i="1"/>
  <c r="BB204" i="1"/>
  <c r="AZ204" i="1"/>
  <c r="AX204" i="1"/>
  <c r="AV204" i="1"/>
  <c r="AT204" i="1"/>
  <c r="AR204" i="1"/>
  <c r="AP204" i="1"/>
  <c r="AN204" i="1"/>
  <c r="AL204" i="1"/>
  <c r="AJ204" i="1"/>
  <c r="AH204" i="1"/>
  <c r="AF204" i="1"/>
  <c r="AD204" i="1"/>
  <c r="AB204" i="1"/>
  <c r="Z204" i="1"/>
  <c r="X204" i="1"/>
  <c r="V204" i="1"/>
  <c r="T204" i="1"/>
  <c r="R204" i="1"/>
  <c r="P204" i="1"/>
  <c r="N204" i="1"/>
  <c r="DM203" i="1"/>
  <c r="DL203" i="1"/>
  <c r="DJ203" i="1"/>
  <c r="DH203" i="1"/>
  <c r="DF203" i="1"/>
  <c r="DD203" i="1"/>
  <c r="DB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Z203" i="1"/>
  <c r="BX203" i="1"/>
  <c r="BV203" i="1"/>
  <c r="BT203" i="1"/>
  <c r="BR203" i="1"/>
  <c r="BP203" i="1"/>
  <c r="BN203" i="1"/>
  <c r="BL203" i="1"/>
  <c r="BJ203" i="1"/>
  <c r="BH203" i="1"/>
  <c r="BF203" i="1"/>
  <c r="BD203" i="1"/>
  <c r="BB203" i="1"/>
  <c r="AZ203" i="1"/>
  <c r="AX203" i="1"/>
  <c r="AV203" i="1"/>
  <c r="AT203" i="1"/>
  <c r="AR203" i="1"/>
  <c r="AP203" i="1"/>
  <c r="AN203" i="1"/>
  <c r="AL203" i="1"/>
  <c r="AJ203" i="1"/>
  <c r="AH203" i="1"/>
  <c r="AF203" i="1"/>
  <c r="AD203" i="1"/>
  <c r="AB203" i="1"/>
  <c r="Z203" i="1"/>
  <c r="X203" i="1"/>
  <c r="V203" i="1"/>
  <c r="T203" i="1"/>
  <c r="R203" i="1"/>
  <c r="P203" i="1"/>
  <c r="N203" i="1"/>
  <c r="DM202" i="1"/>
  <c r="DL202" i="1"/>
  <c r="DJ202" i="1"/>
  <c r="DH202" i="1"/>
  <c r="DF202" i="1"/>
  <c r="DD202" i="1"/>
  <c r="DB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Z202" i="1"/>
  <c r="BX202" i="1"/>
  <c r="BV202" i="1"/>
  <c r="BT202" i="1"/>
  <c r="BR202" i="1"/>
  <c r="BP202" i="1"/>
  <c r="BN202" i="1"/>
  <c r="BL202" i="1"/>
  <c r="BJ202" i="1"/>
  <c r="BH202" i="1"/>
  <c r="BF202" i="1"/>
  <c r="BD202" i="1"/>
  <c r="BB202" i="1"/>
  <c r="AZ202" i="1"/>
  <c r="AX202" i="1"/>
  <c r="AV202" i="1"/>
  <c r="AT202" i="1"/>
  <c r="AR202" i="1"/>
  <c r="AP202" i="1"/>
  <c r="AN202" i="1"/>
  <c r="AL202" i="1"/>
  <c r="AJ202" i="1"/>
  <c r="AH202" i="1"/>
  <c r="AF202" i="1"/>
  <c r="AD202" i="1"/>
  <c r="AB202" i="1"/>
  <c r="Z202" i="1"/>
  <c r="X202" i="1"/>
  <c r="V202" i="1"/>
  <c r="T202" i="1"/>
  <c r="R202" i="1"/>
  <c r="P202" i="1"/>
  <c r="N202" i="1"/>
  <c r="DL201" i="1"/>
  <c r="DJ201" i="1"/>
  <c r="DH201" i="1"/>
  <c r="DF201" i="1"/>
  <c r="DD201" i="1"/>
  <c r="DB201" i="1"/>
  <c r="CZ201" i="1"/>
  <c r="CX201" i="1"/>
  <c r="CV201" i="1"/>
  <c r="CT201" i="1"/>
  <c r="CR201" i="1"/>
  <c r="CP201" i="1"/>
  <c r="CN201" i="1"/>
  <c r="CL201" i="1"/>
  <c r="CJ201" i="1"/>
  <c r="CH201" i="1"/>
  <c r="CF201" i="1"/>
  <c r="CD201" i="1"/>
  <c r="CB201" i="1"/>
  <c r="BZ201" i="1"/>
  <c r="BX201" i="1"/>
  <c r="BV201" i="1"/>
  <c r="BT201" i="1"/>
  <c r="BR201" i="1"/>
  <c r="BP201" i="1"/>
  <c r="BM201" i="1"/>
  <c r="BN201" i="1" s="1"/>
  <c r="BL201" i="1"/>
  <c r="BJ201" i="1"/>
  <c r="BH201" i="1"/>
  <c r="BF201" i="1"/>
  <c r="BD201" i="1"/>
  <c r="BB201" i="1"/>
  <c r="AZ201" i="1"/>
  <c r="AX201" i="1"/>
  <c r="AV201" i="1"/>
  <c r="AT201" i="1"/>
  <c r="AR201" i="1"/>
  <c r="AP201" i="1"/>
  <c r="AN201" i="1"/>
  <c r="AL201" i="1"/>
  <c r="AJ201" i="1"/>
  <c r="AH201" i="1"/>
  <c r="AF201" i="1"/>
  <c r="AD201" i="1"/>
  <c r="AB201" i="1"/>
  <c r="Z201" i="1"/>
  <c r="X201" i="1"/>
  <c r="V201" i="1"/>
  <c r="T201" i="1"/>
  <c r="R201" i="1"/>
  <c r="P201" i="1"/>
  <c r="N201" i="1"/>
  <c r="DM200" i="1"/>
  <c r="DL200" i="1"/>
  <c r="DJ200" i="1"/>
  <c r="DH200" i="1"/>
  <c r="DF200" i="1"/>
  <c r="DD200" i="1"/>
  <c r="DB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Z200" i="1"/>
  <c r="BX200" i="1"/>
  <c r="BV200" i="1"/>
  <c r="BT200" i="1"/>
  <c r="BR200" i="1"/>
  <c r="BP200" i="1"/>
  <c r="BN200" i="1"/>
  <c r="BL200" i="1"/>
  <c r="BJ200" i="1"/>
  <c r="BH200" i="1"/>
  <c r="BF200" i="1"/>
  <c r="BD200" i="1"/>
  <c r="BB200" i="1"/>
  <c r="AZ200" i="1"/>
  <c r="AX200" i="1"/>
  <c r="AV200" i="1"/>
  <c r="AT200" i="1"/>
  <c r="AR200" i="1"/>
  <c r="AP200" i="1"/>
  <c r="AN200" i="1"/>
  <c r="AL200" i="1"/>
  <c r="AJ200" i="1"/>
  <c r="AH200" i="1"/>
  <c r="AF200" i="1"/>
  <c r="AD200" i="1"/>
  <c r="AB200" i="1"/>
  <c r="Z200" i="1"/>
  <c r="X200" i="1"/>
  <c r="V200" i="1"/>
  <c r="T200" i="1"/>
  <c r="R200" i="1"/>
  <c r="P200" i="1"/>
  <c r="N200" i="1"/>
  <c r="DL199" i="1"/>
  <c r="DJ199" i="1"/>
  <c r="DH199" i="1"/>
  <c r="DF199" i="1"/>
  <c r="DD199" i="1"/>
  <c r="DB199" i="1"/>
  <c r="CZ199" i="1"/>
  <c r="CX199" i="1"/>
  <c r="CV199" i="1"/>
  <c r="CT199" i="1"/>
  <c r="CR199" i="1"/>
  <c r="CP199" i="1"/>
  <c r="CN199" i="1"/>
  <c r="CL199" i="1"/>
  <c r="CJ199" i="1"/>
  <c r="CH199" i="1"/>
  <c r="CF199" i="1"/>
  <c r="CD199" i="1"/>
  <c r="CB199" i="1"/>
  <c r="BZ199" i="1"/>
  <c r="BX199" i="1"/>
  <c r="BV199" i="1"/>
  <c r="BT199" i="1"/>
  <c r="BR199" i="1"/>
  <c r="BP199" i="1"/>
  <c r="BM199" i="1"/>
  <c r="DM199" i="1" s="1"/>
  <c r="BL199" i="1"/>
  <c r="BJ199" i="1"/>
  <c r="BH199" i="1"/>
  <c r="BF199" i="1"/>
  <c r="BD199" i="1"/>
  <c r="BB199" i="1"/>
  <c r="AZ199" i="1"/>
  <c r="AX199" i="1"/>
  <c r="AV199" i="1"/>
  <c r="AT199" i="1"/>
  <c r="AR199" i="1"/>
  <c r="AP199" i="1"/>
  <c r="AN199" i="1"/>
  <c r="AL199" i="1"/>
  <c r="AJ199" i="1"/>
  <c r="AH199" i="1"/>
  <c r="AF199" i="1"/>
  <c r="AD199" i="1"/>
  <c r="AB199" i="1"/>
  <c r="Z199" i="1"/>
  <c r="X199" i="1"/>
  <c r="V199" i="1"/>
  <c r="T199" i="1"/>
  <c r="R199" i="1"/>
  <c r="P199" i="1"/>
  <c r="N199" i="1"/>
  <c r="DM198" i="1"/>
  <c r="DL198" i="1"/>
  <c r="DJ198" i="1"/>
  <c r="DH198" i="1"/>
  <c r="DF198" i="1"/>
  <c r="DD198" i="1"/>
  <c r="DB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Z198" i="1"/>
  <c r="BX198" i="1"/>
  <c r="BV198" i="1"/>
  <c r="BT198" i="1"/>
  <c r="BR198" i="1"/>
  <c r="BP198" i="1"/>
  <c r="BN198" i="1"/>
  <c r="BL198" i="1"/>
  <c r="BJ198" i="1"/>
  <c r="BH198" i="1"/>
  <c r="BF198" i="1"/>
  <c r="BD198" i="1"/>
  <c r="BB198" i="1"/>
  <c r="AZ198" i="1"/>
  <c r="AX198" i="1"/>
  <c r="AV198" i="1"/>
  <c r="AT198" i="1"/>
  <c r="AR198" i="1"/>
  <c r="AP198" i="1"/>
  <c r="AN198" i="1"/>
  <c r="AL198" i="1"/>
  <c r="AJ198" i="1"/>
  <c r="AH198" i="1"/>
  <c r="AF198" i="1"/>
  <c r="AD198" i="1"/>
  <c r="AB198" i="1"/>
  <c r="Z198" i="1"/>
  <c r="X198" i="1"/>
  <c r="V198" i="1"/>
  <c r="T198" i="1"/>
  <c r="R198" i="1"/>
  <c r="P198" i="1"/>
  <c r="N198" i="1"/>
  <c r="DM197" i="1"/>
  <c r="DL197" i="1"/>
  <c r="DJ197" i="1"/>
  <c r="DH197" i="1"/>
  <c r="DF197" i="1"/>
  <c r="DD197" i="1"/>
  <c r="DB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Z197" i="1"/>
  <c r="BX197" i="1"/>
  <c r="BV197" i="1"/>
  <c r="BT197" i="1"/>
  <c r="BR197" i="1"/>
  <c r="BP197" i="1"/>
  <c r="BN197" i="1"/>
  <c r="BL197" i="1"/>
  <c r="BJ197" i="1"/>
  <c r="BH197" i="1"/>
  <c r="BF197" i="1"/>
  <c r="BD197" i="1"/>
  <c r="BB197" i="1"/>
  <c r="AZ197" i="1"/>
  <c r="AX197" i="1"/>
  <c r="AV197" i="1"/>
  <c r="AT197" i="1"/>
  <c r="AR197" i="1"/>
  <c r="AP197" i="1"/>
  <c r="AN197" i="1"/>
  <c r="AL197" i="1"/>
  <c r="AJ197" i="1"/>
  <c r="AH197" i="1"/>
  <c r="AF197" i="1"/>
  <c r="AD197" i="1"/>
  <c r="AB197" i="1"/>
  <c r="Z197" i="1"/>
  <c r="X197" i="1"/>
  <c r="V197" i="1"/>
  <c r="T197" i="1"/>
  <c r="R197" i="1"/>
  <c r="P197" i="1"/>
  <c r="N197" i="1"/>
  <c r="DM196" i="1"/>
  <c r="DL196" i="1"/>
  <c r="DJ196" i="1"/>
  <c r="DH196" i="1"/>
  <c r="DF196" i="1"/>
  <c r="DD196" i="1"/>
  <c r="DB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Z196" i="1"/>
  <c r="BX196" i="1"/>
  <c r="BV196" i="1"/>
  <c r="BT196" i="1"/>
  <c r="BR196" i="1"/>
  <c r="BP196" i="1"/>
  <c r="BN196" i="1"/>
  <c r="BL196" i="1"/>
  <c r="BJ196" i="1"/>
  <c r="BH196" i="1"/>
  <c r="BF196" i="1"/>
  <c r="BD196" i="1"/>
  <c r="BB196" i="1"/>
  <c r="AZ196" i="1"/>
  <c r="AX196" i="1"/>
  <c r="AV196" i="1"/>
  <c r="AT196" i="1"/>
  <c r="AR196" i="1"/>
  <c r="AP196" i="1"/>
  <c r="AN196" i="1"/>
  <c r="AL196" i="1"/>
  <c r="AJ196" i="1"/>
  <c r="AH196" i="1"/>
  <c r="AF196" i="1"/>
  <c r="AD196" i="1"/>
  <c r="AB196" i="1"/>
  <c r="Z196" i="1"/>
  <c r="X196" i="1"/>
  <c r="V196" i="1"/>
  <c r="T196" i="1"/>
  <c r="R196" i="1"/>
  <c r="P196" i="1"/>
  <c r="N196" i="1"/>
  <c r="DK195" i="1"/>
  <c r="DG195" i="1"/>
  <c r="DE195" i="1"/>
  <c r="DC195" i="1"/>
  <c r="DA195" i="1"/>
  <c r="CY195" i="1"/>
  <c r="CW195" i="1"/>
  <c r="CU195" i="1"/>
  <c r="CS195" i="1"/>
  <c r="CQ195" i="1"/>
  <c r="CO195" i="1"/>
  <c r="CM195" i="1"/>
  <c r="CK195" i="1"/>
  <c r="CI195" i="1"/>
  <c r="CG195" i="1"/>
  <c r="CE195" i="1"/>
  <c r="CC195" i="1"/>
  <c r="CA195" i="1"/>
  <c r="BY195" i="1"/>
  <c r="BW195" i="1"/>
  <c r="BU195" i="1"/>
  <c r="BS195" i="1"/>
  <c r="BQ195" i="1"/>
  <c r="BO195" i="1"/>
  <c r="BK195" i="1"/>
  <c r="BI195" i="1"/>
  <c r="BG195" i="1"/>
  <c r="BE195" i="1"/>
  <c r="BC195" i="1"/>
  <c r="BA195" i="1"/>
  <c r="AY195" i="1"/>
  <c r="AW195" i="1"/>
  <c r="AU195" i="1"/>
  <c r="AS195" i="1"/>
  <c r="AQ195" i="1"/>
  <c r="AM195" i="1"/>
  <c r="AK195" i="1"/>
  <c r="AI195" i="1"/>
  <c r="AG195" i="1"/>
  <c r="AE195" i="1"/>
  <c r="AC195" i="1"/>
  <c r="AA195" i="1"/>
  <c r="Y195" i="1"/>
  <c r="W195" i="1"/>
  <c r="U195" i="1"/>
  <c r="S195" i="1"/>
  <c r="Q195" i="1"/>
  <c r="O195" i="1"/>
  <c r="M195" i="1"/>
  <c r="DM194" i="1"/>
  <c r="DL194" i="1"/>
  <c r="DJ194" i="1"/>
  <c r="DH194" i="1"/>
  <c r="DF194" i="1"/>
  <c r="DD194" i="1"/>
  <c r="DB194" i="1"/>
  <c r="CZ194" i="1"/>
  <c r="CX194" i="1"/>
  <c r="CV194" i="1"/>
  <c r="CT194" i="1"/>
  <c r="CR194" i="1"/>
  <c r="CP194" i="1"/>
  <c r="CN194" i="1"/>
  <c r="CL194" i="1"/>
  <c r="CJ194" i="1"/>
  <c r="CH194" i="1"/>
  <c r="CF194" i="1"/>
  <c r="CD194" i="1"/>
  <c r="CB194" i="1"/>
  <c r="BZ194" i="1"/>
  <c r="BX194" i="1"/>
  <c r="BV194" i="1"/>
  <c r="BT194" i="1"/>
  <c r="BR194" i="1"/>
  <c r="BP194" i="1"/>
  <c r="BN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AH194" i="1"/>
  <c r="AF194" i="1"/>
  <c r="AD194" i="1"/>
  <c r="AB194" i="1"/>
  <c r="Z194" i="1"/>
  <c r="X194" i="1"/>
  <c r="V194" i="1"/>
  <c r="T194" i="1"/>
  <c r="R194" i="1"/>
  <c r="P194" i="1"/>
  <c r="N194" i="1"/>
  <c r="DM193" i="1"/>
  <c r="DL193" i="1"/>
  <c r="DJ193" i="1"/>
  <c r="DH193" i="1"/>
  <c r="DF193" i="1"/>
  <c r="DD193" i="1"/>
  <c r="DB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Z193" i="1"/>
  <c r="BX193" i="1"/>
  <c r="BV193" i="1"/>
  <c r="BT193" i="1"/>
  <c r="BR193" i="1"/>
  <c r="BP193" i="1"/>
  <c r="BN193" i="1"/>
  <c r="BL193" i="1"/>
  <c r="BJ193" i="1"/>
  <c r="BH193" i="1"/>
  <c r="BF193" i="1"/>
  <c r="BD193" i="1"/>
  <c r="BB193" i="1"/>
  <c r="AZ193" i="1"/>
  <c r="AX193" i="1"/>
  <c r="AV193" i="1"/>
  <c r="AT193" i="1"/>
  <c r="AR193" i="1"/>
  <c r="AP193" i="1"/>
  <c r="AN193" i="1"/>
  <c r="AL193" i="1"/>
  <c r="AJ193" i="1"/>
  <c r="AH193" i="1"/>
  <c r="AF193" i="1"/>
  <c r="AD193" i="1"/>
  <c r="AB193" i="1"/>
  <c r="Z193" i="1"/>
  <c r="X193" i="1"/>
  <c r="V193" i="1"/>
  <c r="T193" i="1"/>
  <c r="R193" i="1"/>
  <c r="P193" i="1"/>
  <c r="N193" i="1"/>
  <c r="DM192" i="1"/>
  <c r="DL192" i="1"/>
  <c r="DJ192" i="1"/>
  <c r="DH192" i="1"/>
  <c r="DF192" i="1"/>
  <c r="DD192" i="1"/>
  <c r="DB192" i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Z192" i="1"/>
  <c r="BX192" i="1"/>
  <c r="BV192" i="1"/>
  <c r="BT192" i="1"/>
  <c r="BR192" i="1"/>
  <c r="BP192" i="1"/>
  <c r="BN192" i="1"/>
  <c r="BL192" i="1"/>
  <c r="BJ192" i="1"/>
  <c r="BH192" i="1"/>
  <c r="BF192" i="1"/>
  <c r="BD192" i="1"/>
  <c r="BB192" i="1"/>
  <c r="AZ192" i="1"/>
  <c r="AX192" i="1"/>
  <c r="AV192" i="1"/>
  <c r="AT192" i="1"/>
  <c r="AR192" i="1"/>
  <c r="AP192" i="1"/>
  <c r="AN192" i="1"/>
  <c r="AL192" i="1"/>
  <c r="AJ192" i="1"/>
  <c r="AH192" i="1"/>
  <c r="AF192" i="1"/>
  <c r="AD192" i="1"/>
  <c r="AB192" i="1"/>
  <c r="Z192" i="1"/>
  <c r="X192" i="1"/>
  <c r="V192" i="1"/>
  <c r="T192" i="1"/>
  <c r="R192" i="1"/>
  <c r="P192" i="1"/>
  <c r="N192" i="1"/>
  <c r="DM191" i="1"/>
  <c r="DL191" i="1"/>
  <c r="DJ191" i="1"/>
  <c r="DH191" i="1"/>
  <c r="DF191" i="1"/>
  <c r="DD191" i="1"/>
  <c r="DB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Z191" i="1"/>
  <c r="BX191" i="1"/>
  <c r="BV191" i="1"/>
  <c r="BT191" i="1"/>
  <c r="BR191" i="1"/>
  <c r="BP191" i="1"/>
  <c r="BN191" i="1"/>
  <c r="BL191" i="1"/>
  <c r="BJ191" i="1"/>
  <c r="BH191" i="1"/>
  <c r="BF191" i="1"/>
  <c r="BD191" i="1"/>
  <c r="BB191" i="1"/>
  <c r="AZ191" i="1"/>
  <c r="AX191" i="1"/>
  <c r="AV191" i="1"/>
  <c r="AT191" i="1"/>
  <c r="AR191" i="1"/>
  <c r="AP191" i="1"/>
  <c r="AN191" i="1"/>
  <c r="AL191" i="1"/>
  <c r="AJ191" i="1"/>
  <c r="AH191" i="1"/>
  <c r="AF191" i="1"/>
  <c r="AD191" i="1"/>
  <c r="AB191" i="1"/>
  <c r="Z191" i="1"/>
  <c r="X191" i="1"/>
  <c r="V191" i="1"/>
  <c r="T191" i="1"/>
  <c r="R191" i="1"/>
  <c r="P191" i="1"/>
  <c r="N191" i="1"/>
  <c r="DM190" i="1"/>
  <c r="DL190" i="1"/>
  <c r="DJ190" i="1"/>
  <c r="DH190" i="1"/>
  <c r="DF190" i="1"/>
  <c r="DD190" i="1"/>
  <c r="DB190" i="1"/>
  <c r="CZ190" i="1"/>
  <c r="CX190" i="1"/>
  <c r="CV190" i="1"/>
  <c r="CT190" i="1"/>
  <c r="CR190" i="1"/>
  <c r="CP190" i="1"/>
  <c r="CN190" i="1"/>
  <c r="CL190" i="1"/>
  <c r="CJ190" i="1"/>
  <c r="CH190" i="1"/>
  <c r="CF190" i="1"/>
  <c r="CD190" i="1"/>
  <c r="CB190" i="1"/>
  <c r="BZ190" i="1"/>
  <c r="BX190" i="1"/>
  <c r="BV190" i="1"/>
  <c r="BT190" i="1"/>
  <c r="BR190" i="1"/>
  <c r="BP190" i="1"/>
  <c r="BN190" i="1"/>
  <c r="BL190" i="1"/>
  <c r="BJ190" i="1"/>
  <c r="BH190" i="1"/>
  <c r="BF190" i="1"/>
  <c r="BD190" i="1"/>
  <c r="BB190" i="1"/>
  <c r="AZ190" i="1"/>
  <c r="AX190" i="1"/>
  <c r="AV190" i="1"/>
  <c r="AT190" i="1"/>
  <c r="AR190" i="1"/>
  <c r="AP190" i="1"/>
  <c r="AN190" i="1"/>
  <c r="AL190" i="1"/>
  <c r="AJ190" i="1"/>
  <c r="AH190" i="1"/>
  <c r="AF190" i="1"/>
  <c r="AD190" i="1"/>
  <c r="AB190" i="1"/>
  <c r="Z190" i="1"/>
  <c r="X190" i="1"/>
  <c r="V190" i="1"/>
  <c r="T190" i="1"/>
  <c r="R190" i="1"/>
  <c r="P190" i="1"/>
  <c r="N190" i="1"/>
  <c r="DM189" i="1"/>
  <c r="DL189" i="1"/>
  <c r="DJ189" i="1"/>
  <c r="DH189" i="1"/>
  <c r="DF189" i="1"/>
  <c r="DD189" i="1"/>
  <c r="DB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Z189" i="1"/>
  <c r="BX189" i="1"/>
  <c r="BV189" i="1"/>
  <c r="BT189" i="1"/>
  <c r="BR189" i="1"/>
  <c r="BP189" i="1"/>
  <c r="BN189" i="1"/>
  <c r="BL189" i="1"/>
  <c r="BJ189" i="1"/>
  <c r="BH189" i="1"/>
  <c r="BF189" i="1"/>
  <c r="BD189" i="1"/>
  <c r="BB189" i="1"/>
  <c r="AZ189" i="1"/>
  <c r="AX189" i="1"/>
  <c r="AV189" i="1"/>
  <c r="AT189" i="1"/>
  <c r="AR189" i="1"/>
  <c r="AP189" i="1"/>
  <c r="AN189" i="1"/>
  <c r="AL189" i="1"/>
  <c r="AJ189" i="1"/>
  <c r="AH189" i="1"/>
  <c r="AF189" i="1"/>
  <c r="AD189" i="1"/>
  <c r="AB189" i="1"/>
  <c r="Z189" i="1"/>
  <c r="X189" i="1"/>
  <c r="V189" i="1"/>
  <c r="T189" i="1"/>
  <c r="R189" i="1"/>
  <c r="P189" i="1"/>
  <c r="N189" i="1"/>
  <c r="DM188" i="1"/>
  <c r="DL188" i="1"/>
  <c r="DJ188" i="1"/>
  <c r="DH188" i="1"/>
  <c r="DF188" i="1"/>
  <c r="DD188" i="1"/>
  <c r="DB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Z188" i="1"/>
  <c r="BX188" i="1"/>
  <c r="BV188" i="1"/>
  <c r="BT188" i="1"/>
  <c r="BR188" i="1"/>
  <c r="BP188" i="1"/>
  <c r="BN188" i="1"/>
  <c r="BL188" i="1"/>
  <c r="BJ188" i="1"/>
  <c r="BH188" i="1"/>
  <c r="BF188" i="1"/>
  <c r="BD188" i="1"/>
  <c r="BB188" i="1"/>
  <c r="AZ188" i="1"/>
  <c r="AX188" i="1"/>
  <c r="AV188" i="1"/>
  <c r="AT188" i="1"/>
  <c r="AR188" i="1"/>
  <c r="AP188" i="1"/>
  <c r="AN188" i="1"/>
  <c r="AL188" i="1"/>
  <c r="AJ188" i="1"/>
  <c r="AH188" i="1"/>
  <c r="AF188" i="1"/>
  <c r="AD188" i="1"/>
  <c r="AB188" i="1"/>
  <c r="Z188" i="1"/>
  <c r="X188" i="1"/>
  <c r="V188" i="1"/>
  <c r="T188" i="1"/>
  <c r="R188" i="1"/>
  <c r="P188" i="1"/>
  <c r="N188" i="1"/>
  <c r="DM187" i="1"/>
  <c r="DL187" i="1"/>
  <c r="DJ187" i="1"/>
  <c r="DH187" i="1"/>
  <c r="DF187" i="1"/>
  <c r="DD187" i="1"/>
  <c r="DB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Z187" i="1"/>
  <c r="BX187" i="1"/>
  <c r="BV187" i="1"/>
  <c r="BT187" i="1"/>
  <c r="BR187" i="1"/>
  <c r="BP187" i="1"/>
  <c r="BN187" i="1"/>
  <c r="BL187" i="1"/>
  <c r="BJ187" i="1"/>
  <c r="BH187" i="1"/>
  <c r="BF187" i="1"/>
  <c r="BD187" i="1"/>
  <c r="BB187" i="1"/>
  <c r="AZ187" i="1"/>
  <c r="AX187" i="1"/>
  <c r="AV187" i="1"/>
  <c r="AT187" i="1"/>
  <c r="AR187" i="1"/>
  <c r="AP187" i="1"/>
  <c r="AN187" i="1"/>
  <c r="AL187" i="1"/>
  <c r="AJ187" i="1"/>
  <c r="AH187" i="1"/>
  <c r="AF187" i="1"/>
  <c r="AD187" i="1"/>
  <c r="AB187" i="1"/>
  <c r="Z187" i="1"/>
  <c r="X187" i="1"/>
  <c r="V187" i="1"/>
  <c r="T187" i="1"/>
  <c r="R187" i="1"/>
  <c r="P187" i="1"/>
  <c r="N187" i="1"/>
  <c r="DM186" i="1"/>
  <c r="DL186" i="1"/>
  <c r="DJ186" i="1"/>
  <c r="DH186" i="1"/>
  <c r="DF186" i="1"/>
  <c r="DD186" i="1"/>
  <c r="DB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Z186" i="1"/>
  <c r="BX186" i="1"/>
  <c r="BV186" i="1"/>
  <c r="BT186" i="1"/>
  <c r="BR186" i="1"/>
  <c r="BP186" i="1"/>
  <c r="BN186" i="1"/>
  <c r="BL186" i="1"/>
  <c r="BJ186" i="1"/>
  <c r="BH186" i="1"/>
  <c r="BF186" i="1"/>
  <c r="BD186" i="1"/>
  <c r="BB186" i="1"/>
  <c r="AZ186" i="1"/>
  <c r="AX186" i="1"/>
  <c r="AV186" i="1"/>
  <c r="AT186" i="1"/>
  <c r="AR186" i="1"/>
  <c r="AP186" i="1"/>
  <c r="AN186" i="1"/>
  <c r="AL186" i="1"/>
  <c r="AJ186" i="1"/>
  <c r="AH186" i="1"/>
  <c r="AF186" i="1"/>
  <c r="AD186" i="1"/>
  <c r="AB186" i="1"/>
  <c r="Z186" i="1"/>
  <c r="X186" i="1"/>
  <c r="V186" i="1"/>
  <c r="T186" i="1"/>
  <c r="R186" i="1"/>
  <c r="P186" i="1"/>
  <c r="N186" i="1"/>
  <c r="DM185" i="1"/>
  <c r="DL185" i="1"/>
  <c r="DJ185" i="1"/>
  <c r="DH185" i="1"/>
  <c r="DF185" i="1"/>
  <c r="DD185" i="1"/>
  <c r="DB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Z185" i="1"/>
  <c r="BX185" i="1"/>
  <c r="BV185" i="1"/>
  <c r="BT185" i="1"/>
  <c r="BR185" i="1"/>
  <c r="BP185" i="1"/>
  <c r="BN185" i="1"/>
  <c r="BL185" i="1"/>
  <c r="BJ185" i="1"/>
  <c r="BH185" i="1"/>
  <c r="BF185" i="1"/>
  <c r="BD185" i="1"/>
  <c r="BB185" i="1"/>
  <c r="AZ185" i="1"/>
  <c r="AX185" i="1"/>
  <c r="AV185" i="1"/>
  <c r="AT185" i="1"/>
  <c r="AR185" i="1"/>
  <c r="AP185" i="1"/>
  <c r="AN185" i="1"/>
  <c r="AL185" i="1"/>
  <c r="AJ185" i="1"/>
  <c r="AH185" i="1"/>
  <c r="AF185" i="1"/>
  <c r="AD185" i="1"/>
  <c r="AB185" i="1"/>
  <c r="Z185" i="1"/>
  <c r="X185" i="1"/>
  <c r="V185" i="1"/>
  <c r="T185" i="1"/>
  <c r="R185" i="1"/>
  <c r="P185" i="1"/>
  <c r="N185" i="1"/>
  <c r="DM184" i="1"/>
  <c r="DL184" i="1"/>
  <c r="DJ184" i="1"/>
  <c r="DH184" i="1"/>
  <c r="DF184" i="1"/>
  <c r="DD184" i="1"/>
  <c r="DB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Z184" i="1"/>
  <c r="BX184" i="1"/>
  <c r="BV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F184" i="1"/>
  <c r="AD184" i="1"/>
  <c r="AB184" i="1"/>
  <c r="Z184" i="1"/>
  <c r="X184" i="1"/>
  <c r="V184" i="1"/>
  <c r="T184" i="1"/>
  <c r="R184" i="1"/>
  <c r="P184" i="1"/>
  <c r="N184" i="1"/>
  <c r="DM183" i="1"/>
  <c r="DL183" i="1"/>
  <c r="DJ183" i="1"/>
  <c r="DH183" i="1"/>
  <c r="DF183" i="1"/>
  <c r="DD183" i="1"/>
  <c r="DB183" i="1"/>
  <c r="CZ183" i="1"/>
  <c r="CX183" i="1"/>
  <c r="CV183" i="1"/>
  <c r="CT183" i="1"/>
  <c r="CR183" i="1"/>
  <c r="CP183" i="1"/>
  <c r="CN183" i="1"/>
  <c r="CL183" i="1"/>
  <c r="CJ183" i="1"/>
  <c r="CH183" i="1"/>
  <c r="CF183" i="1"/>
  <c r="CD183" i="1"/>
  <c r="CB183" i="1"/>
  <c r="BZ183" i="1"/>
  <c r="BX183" i="1"/>
  <c r="BV183" i="1"/>
  <c r="BT183" i="1"/>
  <c r="BR183" i="1"/>
  <c r="BP183" i="1"/>
  <c r="BN183" i="1"/>
  <c r="BL183" i="1"/>
  <c r="BJ183" i="1"/>
  <c r="BH183" i="1"/>
  <c r="BF183" i="1"/>
  <c r="BD183" i="1"/>
  <c r="BB183" i="1"/>
  <c r="AZ183" i="1"/>
  <c r="AX183" i="1"/>
  <c r="AV183" i="1"/>
  <c r="AT183" i="1"/>
  <c r="AR183" i="1"/>
  <c r="AP183" i="1"/>
  <c r="AN183" i="1"/>
  <c r="AL183" i="1"/>
  <c r="AJ183" i="1"/>
  <c r="AH183" i="1"/>
  <c r="AF183" i="1"/>
  <c r="AD183" i="1"/>
  <c r="AB183" i="1"/>
  <c r="Z183" i="1"/>
  <c r="X183" i="1"/>
  <c r="V183" i="1"/>
  <c r="T183" i="1"/>
  <c r="R183" i="1"/>
  <c r="P183" i="1"/>
  <c r="N183" i="1"/>
  <c r="DM182" i="1"/>
  <c r="DL182" i="1"/>
  <c r="DJ182" i="1"/>
  <c r="DH182" i="1"/>
  <c r="DF182" i="1"/>
  <c r="DD182" i="1"/>
  <c r="DB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Z182" i="1"/>
  <c r="BX182" i="1"/>
  <c r="BV182" i="1"/>
  <c r="BT182" i="1"/>
  <c r="BR182" i="1"/>
  <c r="BP182" i="1"/>
  <c r="BN182" i="1"/>
  <c r="BL182" i="1"/>
  <c r="BJ182" i="1"/>
  <c r="BH182" i="1"/>
  <c r="BF182" i="1"/>
  <c r="BD182" i="1"/>
  <c r="BB182" i="1"/>
  <c r="AZ182" i="1"/>
  <c r="AX182" i="1"/>
  <c r="AV182" i="1"/>
  <c r="AT182" i="1"/>
  <c r="AR182" i="1"/>
  <c r="AP182" i="1"/>
  <c r="AN182" i="1"/>
  <c r="AL182" i="1"/>
  <c r="AJ182" i="1"/>
  <c r="AH182" i="1"/>
  <c r="AF182" i="1"/>
  <c r="AD182" i="1"/>
  <c r="AB182" i="1"/>
  <c r="Z182" i="1"/>
  <c r="X182" i="1"/>
  <c r="V182" i="1"/>
  <c r="T182" i="1"/>
  <c r="R182" i="1"/>
  <c r="P182" i="1"/>
  <c r="N182" i="1"/>
  <c r="DM181" i="1"/>
  <c r="DL181" i="1"/>
  <c r="DJ181" i="1"/>
  <c r="DH181" i="1"/>
  <c r="DF181" i="1"/>
  <c r="DD181" i="1"/>
  <c r="DB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Z181" i="1"/>
  <c r="BX181" i="1"/>
  <c r="BV181" i="1"/>
  <c r="BT181" i="1"/>
  <c r="BR181" i="1"/>
  <c r="BP181" i="1"/>
  <c r="BN181" i="1"/>
  <c r="BL181" i="1"/>
  <c r="BJ181" i="1"/>
  <c r="BH181" i="1"/>
  <c r="BF181" i="1"/>
  <c r="BD181" i="1"/>
  <c r="BB181" i="1"/>
  <c r="AZ181" i="1"/>
  <c r="AX181" i="1"/>
  <c r="AV181" i="1"/>
  <c r="AT181" i="1"/>
  <c r="AR181" i="1"/>
  <c r="AP181" i="1"/>
  <c r="AN181" i="1"/>
  <c r="AL181" i="1"/>
  <c r="AJ181" i="1"/>
  <c r="AH181" i="1"/>
  <c r="AF181" i="1"/>
  <c r="AD181" i="1"/>
  <c r="AB181" i="1"/>
  <c r="Z181" i="1"/>
  <c r="X181" i="1"/>
  <c r="V181" i="1"/>
  <c r="T181" i="1"/>
  <c r="R181" i="1"/>
  <c r="P181" i="1"/>
  <c r="N181" i="1"/>
  <c r="DM180" i="1"/>
  <c r="DL180" i="1"/>
  <c r="DJ180" i="1"/>
  <c r="DH180" i="1"/>
  <c r="DF180" i="1"/>
  <c r="DD180" i="1"/>
  <c r="DB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Z180" i="1"/>
  <c r="BX180" i="1"/>
  <c r="BV180" i="1"/>
  <c r="BT180" i="1"/>
  <c r="BR180" i="1"/>
  <c r="BP180" i="1"/>
  <c r="BN180" i="1"/>
  <c r="BL180" i="1"/>
  <c r="BJ180" i="1"/>
  <c r="BH180" i="1"/>
  <c r="BF180" i="1"/>
  <c r="BD180" i="1"/>
  <c r="BB180" i="1"/>
  <c r="AZ180" i="1"/>
  <c r="AX180" i="1"/>
  <c r="AV180" i="1"/>
  <c r="AT180" i="1"/>
  <c r="AR180" i="1"/>
  <c r="AP180" i="1"/>
  <c r="AN180" i="1"/>
  <c r="AL180" i="1"/>
  <c r="AJ180" i="1"/>
  <c r="AH180" i="1"/>
  <c r="AF180" i="1"/>
  <c r="AD180" i="1"/>
  <c r="AB180" i="1"/>
  <c r="Z180" i="1"/>
  <c r="X180" i="1"/>
  <c r="V180" i="1"/>
  <c r="T180" i="1"/>
  <c r="R180" i="1"/>
  <c r="P180" i="1"/>
  <c r="N180" i="1"/>
  <c r="DM179" i="1"/>
  <c r="DL179" i="1"/>
  <c r="DJ179" i="1"/>
  <c r="DH179" i="1"/>
  <c r="DF179" i="1"/>
  <c r="DD179" i="1"/>
  <c r="DB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Z179" i="1"/>
  <c r="BX179" i="1"/>
  <c r="BV179" i="1"/>
  <c r="BT179" i="1"/>
  <c r="BR179" i="1"/>
  <c r="BP179" i="1"/>
  <c r="BN179" i="1"/>
  <c r="BL179" i="1"/>
  <c r="BJ179" i="1"/>
  <c r="BH179" i="1"/>
  <c r="BF179" i="1"/>
  <c r="BD179" i="1"/>
  <c r="BB179" i="1"/>
  <c r="AZ179" i="1"/>
  <c r="AX179" i="1"/>
  <c r="AV179" i="1"/>
  <c r="AT179" i="1"/>
  <c r="AR179" i="1"/>
  <c r="AP179" i="1"/>
  <c r="AN179" i="1"/>
  <c r="AL179" i="1"/>
  <c r="AJ179" i="1"/>
  <c r="AH179" i="1"/>
  <c r="AF179" i="1"/>
  <c r="AD179" i="1"/>
  <c r="AB179" i="1"/>
  <c r="Z179" i="1"/>
  <c r="X179" i="1"/>
  <c r="V179" i="1"/>
  <c r="T179" i="1"/>
  <c r="R179" i="1"/>
  <c r="P179" i="1"/>
  <c r="N179" i="1"/>
  <c r="DM178" i="1"/>
  <c r="DL178" i="1"/>
  <c r="DJ178" i="1"/>
  <c r="DH178" i="1"/>
  <c r="DF178" i="1"/>
  <c r="DD178" i="1"/>
  <c r="DB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Z178" i="1"/>
  <c r="BX178" i="1"/>
  <c r="BV178" i="1"/>
  <c r="BT178" i="1"/>
  <c r="BR178" i="1"/>
  <c r="BP178" i="1"/>
  <c r="BN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N178" i="1"/>
  <c r="AL178" i="1"/>
  <c r="AJ178" i="1"/>
  <c r="AH178" i="1"/>
  <c r="AF178" i="1"/>
  <c r="AD178" i="1"/>
  <c r="AB178" i="1"/>
  <c r="Z178" i="1"/>
  <c r="X178" i="1"/>
  <c r="V178" i="1"/>
  <c r="T178" i="1"/>
  <c r="R178" i="1"/>
  <c r="P178" i="1"/>
  <c r="N178" i="1"/>
  <c r="DM177" i="1"/>
  <c r="DL177" i="1"/>
  <c r="DJ177" i="1"/>
  <c r="DH177" i="1"/>
  <c r="DF177" i="1"/>
  <c r="DD177" i="1"/>
  <c r="DB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Z177" i="1"/>
  <c r="BX177" i="1"/>
  <c r="BV177" i="1"/>
  <c r="BT177" i="1"/>
  <c r="BR177" i="1"/>
  <c r="BP177" i="1"/>
  <c r="BN177" i="1"/>
  <c r="BL177" i="1"/>
  <c r="BJ177" i="1"/>
  <c r="BH177" i="1"/>
  <c r="BF177" i="1"/>
  <c r="BD177" i="1"/>
  <c r="BB177" i="1"/>
  <c r="AZ177" i="1"/>
  <c r="AX177" i="1"/>
  <c r="AV177" i="1"/>
  <c r="AT177" i="1"/>
  <c r="AR177" i="1"/>
  <c r="AP177" i="1"/>
  <c r="AN177" i="1"/>
  <c r="AL177" i="1"/>
  <c r="AJ177" i="1"/>
  <c r="AH177" i="1"/>
  <c r="AF177" i="1"/>
  <c r="AD177" i="1"/>
  <c r="AB177" i="1"/>
  <c r="Z177" i="1"/>
  <c r="X177" i="1"/>
  <c r="V177" i="1"/>
  <c r="T177" i="1"/>
  <c r="R177" i="1"/>
  <c r="P177" i="1"/>
  <c r="N177" i="1"/>
  <c r="DM176" i="1"/>
  <c r="DL176" i="1"/>
  <c r="DJ176" i="1"/>
  <c r="DH176" i="1"/>
  <c r="DF176" i="1"/>
  <c r="DD176" i="1"/>
  <c r="DB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Z176" i="1"/>
  <c r="BX176" i="1"/>
  <c r="BV176" i="1"/>
  <c r="BT176" i="1"/>
  <c r="BR176" i="1"/>
  <c r="BP176" i="1"/>
  <c r="BN176" i="1"/>
  <c r="BL176" i="1"/>
  <c r="BJ176" i="1"/>
  <c r="BH176" i="1"/>
  <c r="BF176" i="1"/>
  <c r="BD176" i="1"/>
  <c r="BB176" i="1"/>
  <c r="AZ176" i="1"/>
  <c r="AX176" i="1"/>
  <c r="AV176" i="1"/>
  <c r="AT176" i="1"/>
  <c r="AR176" i="1"/>
  <c r="AP176" i="1"/>
  <c r="AN176" i="1"/>
  <c r="AL176" i="1"/>
  <c r="AJ176" i="1"/>
  <c r="AH176" i="1"/>
  <c r="AF176" i="1"/>
  <c r="AD176" i="1"/>
  <c r="AB176" i="1"/>
  <c r="Z176" i="1"/>
  <c r="X176" i="1"/>
  <c r="V176" i="1"/>
  <c r="T176" i="1"/>
  <c r="R176" i="1"/>
  <c r="P176" i="1"/>
  <c r="N176" i="1"/>
  <c r="DM175" i="1"/>
  <c r="DL175" i="1"/>
  <c r="DJ175" i="1"/>
  <c r="DH175" i="1"/>
  <c r="DF175" i="1"/>
  <c r="DD175" i="1"/>
  <c r="DB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Z175" i="1"/>
  <c r="BX175" i="1"/>
  <c r="BV175" i="1"/>
  <c r="BT175" i="1"/>
  <c r="BR175" i="1"/>
  <c r="BP175" i="1"/>
  <c r="BN175" i="1"/>
  <c r="BL175" i="1"/>
  <c r="BJ175" i="1"/>
  <c r="BH175" i="1"/>
  <c r="BF175" i="1"/>
  <c r="BD175" i="1"/>
  <c r="BB175" i="1"/>
  <c r="AZ175" i="1"/>
  <c r="AX175" i="1"/>
  <c r="AV175" i="1"/>
  <c r="AT175" i="1"/>
  <c r="AR175" i="1"/>
  <c r="AP175" i="1"/>
  <c r="AN175" i="1"/>
  <c r="AL175" i="1"/>
  <c r="AJ175" i="1"/>
  <c r="AH175" i="1"/>
  <c r="AF175" i="1"/>
  <c r="AD175" i="1"/>
  <c r="AB175" i="1"/>
  <c r="Z175" i="1"/>
  <c r="X175" i="1"/>
  <c r="V175" i="1"/>
  <c r="T175" i="1"/>
  <c r="R175" i="1"/>
  <c r="P175" i="1"/>
  <c r="N175" i="1"/>
  <c r="DM174" i="1"/>
  <c r="DL174" i="1"/>
  <c r="DJ174" i="1"/>
  <c r="DH174" i="1"/>
  <c r="DF174" i="1"/>
  <c r="DD174" i="1"/>
  <c r="DB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Z174" i="1"/>
  <c r="BX174" i="1"/>
  <c r="BV174" i="1"/>
  <c r="BT174" i="1"/>
  <c r="BR174" i="1"/>
  <c r="BP174" i="1"/>
  <c r="BN174" i="1"/>
  <c r="BL174" i="1"/>
  <c r="BJ174" i="1"/>
  <c r="BH174" i="1"/>
  <c r="BF174" i="1"/>
  <c r="BD174" i="1"/>
  <c r="BB174" i="1"/>
  <c r="AZ174" i="1"/>
  <c r="AX174" i="1"/>
  <c r="AV174" i="1"/>
  <c r="AT174" i="1"/>
  <c r="AR174" i="1"/>
  <c r="AP174" i="1"/>
  <c r="AN174" i="1"/>
  <c r="AL174" i="1"/>
  <c r="AJ174" i="1"/>
  <c r="AH174" i="1"/>
  <c r="AF174" i="1"/>
  <c r="AD174" i="1"/>
  <c r="AB174" i="1"/>
  <c r="Z174" i="1"/>
  <c r="X174" i="1"/>
  <c r="V174" i="1"/>
  <c r="T174" i="1"/>
  <c r="R174" i="1"/>
  <c r="P174" i="1"/>
  <c r="N174" i="1"/>
  <c r="DM173" i="1"/>
  <c r="DL173" i="1"/>
  <c r="DJ173" i="1"/>
  <c r="DH173" i="1"/>
  <c r="DF173" i="1"/>
  <c r="DD173" i="1"/>
  <c r="DB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Z173" i="1"/>
  <c r="BX173" i="1"/>
  <c r="BV173" i="1"/>
  <c r="BT173" i="1"/>
  <c r="BR173" i="1"/>
  <c r="BP173" i="1"/>
  <c r="BN173" i="1"/>
  <c r="BL173" i="1"/>
  <c r="BJ173" i="1"/>
  <c r="BH173" i="1"/>
  <c r="BF173" i="1"/>
  <c r="BD173" i="1"/>
  <c r="BB173" i="1"/>
  <c r="AZ173" i="1"/>
  <c r="AX173" i="1"/>
  <c r="AV173" i="1"/>
  <c r="AT173" i="1"/>
  <c r="AR173" i="1"/>
  <c r="AP173" i="1"/>
  <c r="AN173" i="1"/>
  <c r="AL173" i="1"/>
  <c r="AJ173" i="1"/>
  <c r="AH173" i="1"/>
  <c r="AF173" i="1"/>
  <c r="AD173" i="1"/>
  <c r="AB173" i="1"/>
  <c r="Z173" i="1"/>
  <c r="X173" i="1"/>
  <c r="V173" i="1"/>
  <c r="T173" i="1"/>
  <c r="R173" i="1"/>
  <c r="P173" i="1"/>
  <c r="N173" i="1"/>
  <c r="DM172" i="1"/>
  <c r="DL172" i="1"/>
  <c r="DJ172" i="1"/>
  <c r="DH172" i="1"/>
  <c r="DF172" i="1"/>
  <c r="DD172" i="1"/>
  <c r="DB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Z172" i="1"/>
  <c r="BX172" i="1"/>
  <c r="BV172" i="1"/>
  <c r="BT172" i="1"/>
  <c r="BR172" i="1"/>
  <c r="BP172" i="1"/>
  <c r="BN172" i="1"/>
  <c r="BL172" i="1"/>
  <c r="BJ172" i="1"/>
  <c r="BH172" i="1"/>
  <c r="BF172" i="1"/>
  <c r="BD172" i="1"/>
  <c r="BB172" i="1"/>
  <c r="AZ172" i="1"/>
  <c r="AX172" i="1"/>
  <c r="AV172" i="1"/>
  <c r="AT172" i="1"/>
  <c r="AR172" i="1"/>
  <c r="AP172" i="1"/>
  <c r="AN172" i="1"/>
  <c r="AL172" i="1"/>
  <c r="AJ172" i="1"/>
  <c r="AH172" i="1"/>
  <c r="AF172" i="1"/>
  <c r="AD172" i="1"/>
  <c r="AB172" i="1"/>
  <c r="Z172" i="1"/>
  <c r="X172" i="1"/>
  <c r="V172" i="1"/>
  <c r="T172" i="1"/>
  <c r="R172" i="1"/>
  <c r="P172" i="1"/>
  <c r="N172" i="1"/>
  <c r="DM171" i="1"/>
  <c r="DL171" i="1"/>
  <c r="DJ171" i="1"/>
  <c r="DH171" i="1"/>
  <c r="DF171" i="1"/>
  <c r="DD171" i="1"/>
  <c r="DB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Z171" i="1"/>
  <c r="BX171" i="1"/>
  <c r="BV171" i="1"/>
  <c r="BT171" i="1"/>
  <c r="BR171" i="1"/>
  <c r="BP171" i="1"/>
  <c r="BN171" i="1"/>
  <c r="BL171" i="1"/>
  <c r="BJ171" i="1"/>
  <c r="BH171" i="1"/>
  <c r="BF171" i="1"/>
  <c r="BD171" i="1"/>
  <c r="BB171" i="1"/>
  <c r="AZ171" i="1"/>
  <c r="AX171" i="1"/>
  <c r="AV171" i="1"/>
  <c r="AT171" i="1"/>
  <c r="AR171" i="1"/>
  <c r="AP171" i="1"/>
  <c r="AN171" i="1"/>
  <c r="AL171" i="1"/>
  <c r="AJ171" i="1"/>
  <c r="AH171" i="1"/>
  <c r="AF171" i="1"/>
  <c r="AD171" i="1"/>
  <c r="AB171" i="1"/>
  <c r="Z171" i="1"/>
  <c r="X171" i="1"/>
  <c r="V171" i="1"/>
  <c r="T171" i="1"/>
  <c r="R171" i="1"/>
  <c r="P171" i="1"/>
  <c r="N171" i="1"/>
  <c r="DM170" i="1"/>
  <c r="DL170" i="1"/>
  <c r="DJ170" i="1"/>
  <c r="DH170" i="1"/>
  <c r="DF170" i="1"/>
  <c r="DD170" i="1"/>
  <c r="DB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Z170" i="1"/>
  <c r="BX170" i="1"/>
  <c r="BV170" i="1"/>
  <c r="BT170" i="1"/>
  <c r="BR170" i="1"/>
  <c r="BP170" i="1"/>
  <c r="BN170" i="1"/>
  <c r="BL170" i="1"/>
  <c r="BJ170" i="1"/>
  <c r="BH170" i="1"/>
  <c r="BF170" i="1"/>
  <c r="BD170" i="1"/>
  <c r="BB170" i="1"/>
  <c r="AZ170" i="1"/>
  <c r="AX170" i="1"/>
  <c r="AV170" i="1"/>
  <c r="AT170" i="1"/>
  <c r="AR170" i="1"/>
  <c r="AP170" i="1"/>
  <c r="AN170" i="1"/>
  <c r="AL170" i="1"/>
  <c r="AJ170" i="1"/>
  <c r="AH170" i="1"/>
  <c r="AF170" i="1"/>
  <c r="AD170" i="1"/>
  <c r="AB170" i="1"/>
  <c r="Z170" i="1"/>
  <c r="X170" i="1"/>
  <c r="V170" i="1"/>
  <c r="T170" i="1"/>
  <c r="R170" i="1"/>
  <c r="P170" i="1"/>
  <c r="N170" i="1"/>
  <c r="DM169" i="1"/>
  <c r="DL169" i="1"/>
  <c r="DJ169" i="1"/>
  <c r="DH169" i="1"/>
  <c r="DF169" i="1"/>
  <c r="DD169" i="1"/>
  <c r="DB169" i="1"/>
  <c r="CZ169" i="1"/>
  <c r="CX169" i="1"/>
  <c r="CV169" i="1"/>
  <c r="CT169" i="1"/>
  <c r="CR169" i="1"/>
  <c r="CP169" i="1"/>
  <c r="CN169" i="1"/>
  <c r="CL169" i="1"/>
  <c r="CJ169" i="1"/>
  <c r="CH169" i="1"/>
  <c r="CF169" i="1"/>
  <c r="CD169" i="1"/>
  <c r="CB169" i="1"/>
  <c r="BZ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L169" i="1"/>
  <c r="AJ169" i="1"/>
  <c r="AH169" i="1"/>
  <c r="AF169" i="1"/>
  <c r="AD169" i="1"/>
  <c r="AB169" i="1"/>
  <c r="Z169" i="1"/>
  <c r="X169" i="1"/>
  <c r="V169" i="1"/>
  <c r="T169" i="1"/>
  <c r="R169" i="1"/>
  <c r="P169" i="1"/>
  <c r="N169" i="1"/>
  <c r="DM168" i="1"/>
  <c r="DL168" i="1"/>
  <c r="DJ168" i="1"/>
  <c r="DH168" i="1"/>
  <c r="DF168" i="1"/>
  <c r="DD168" i="1"/>
  <c r="DB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Z168" i="1"/>
  <c r="BX168" i="1"/>
  <c r="BV168" i="1"/>
  <c r="BT168" i="1"/>
  <c r="BR168" i="1"/>
  <c r="BP168" i="1"/>
  <c r="BN168" i="1"/>
  <c r="BL168" i="1"/>
  <c r="BJ168" i="1"/>
  <c r="BH168" i="1"/>
  <c r="BF168" i="1"/>
  <c r="BD168" i="1"/>
  <c r="BB168" i="1"/>
  <c r="AZ168" i="1"/>
  <c r="AX168" i="1"/>
  <c r="AV168" i="1"/>
  <c r="AT168" i="1"/>
  <c r="AR168" i="1"/>
  <c r="AP168" i="1"/>
  <c r="AN168" i="1"/>
  <c r="AL168" i="1"/>
  <c r="AJ168" i="1"/>
  <c r="AH168" i="1"/>
  <c r="AF168" i="1"/>
  <c r="AD168" i="1"/>
  <c r="AB168" i="1"/>
  <c r="Z168" i="1"/>
  <c r="X168" i="1"/>
  <c r="V168" i="1"/>
  <c r="T168" i="1"/>
  <c r="R168" i="1"/>
  <c r="P168" i="1"/>
  <c r="N168" i="1"/>
  <c r="DM167" i="1"/>
  <c r="DL167" i="1"/>
  <c r="DJ167" i="1"/>
  <c r="DH167" i="1"/>
  <c r="DF167" i="1"/>
  <c r="DD167" i="1"/>
  <c r="DB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Z167" i="1"/>
  <c r="BX167" i="1"/>
  <c r="BV167" i="1"/>
  <c r="BT167" i="1"/>
  <c r="BR167" i="1"/>
  <c r="BP167" i="1"/>
  <c r="BN167" i="1"/>
  <c r="BL167" i="1"/>
  <c r="BJ167" i="1"/>
  <c r="BH167" i="1"/>
  <c r="BF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X167" i="1"/>
  <c r="V167" i="1"/>
  <c r="T167" i="1"/>
  <c r="R167" i="1"/>
  <c r="P167" i="1"/>
  <c r="N167" i="1"/>
  <c r="DM166" i="1"/>
  <c r="DL166" i="1"/>
  <c r="DJ166" i="1"/>
  <c r="DH166" i="1"/>
  <c r="DF166" i="1"/>
  <c r="DD166" i="1"/>
  <c r="DB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Z166" i="1"/>
  <c r="BX166" i="1"/>
  <c r="BV166" i="1"/>
  <c r="BT166" i="1"/>
  <c r="BR166" i="1"/>
  <c r="BP166" i="1"/>
  <c r="BN166" i="1"/>
  <c r="BL166" i="1"/>
  <c r="BJ166" i="1"/>
  <c r="BH166" i="1"/>
  <c r="BF166" i="1"/>
  <c r="BD166" i="1"/>
  <c r="BB166" i="1"/>
  <c r="AZ166" i="1"/>
  <c r="AX166" i="1"/>
  <c r="AV166" i="1"/>
  <c r="AT166" i="1"/>
  <c r="AR166" i="1"/>
  <c r="AP166" i="1"/>
  <c r="AN166" i="1"/>
  <c r="AL166" i="1"/>
  <c r="AJ166" i="1"/>
  <c r="AH166" i="1"/>
  <c r="AF166" i="1"/>
  <c r="AD166" i="1"/>
  <c r="AB166" i="1"/>
  <c r="Z166" i="1"/>
  <c r="X166" i="1"/>
  <c r="V166" i="1"/>
  <c r="T166" i="1"/>
  <c r="R166" i="1"/>
  <c r="P166" i="1"/>
  <c r="N166" i="1"/>
  <c r="DM165" i="1"/>
  <c r="DL165" i="1"/>
  <c r="DJ165" i="1"/>
  <c r="DH165" i="1"/>
  <c r="DF165" i="1"/>
  <c r="DD165" i="1"/>
  <c r="DB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Z165" i="1"/>
  <c r="BX165" i="1"/>
  <c r="BV165" i="1"/>
  <c r="BT165" i="1"/>
  <c r="BR165" i="1"/>
  <c r="BP165" i="1"/>
  <c r="BN165" i="1"/>
  <c r="BL165" i="1"/>
  <c r="BJ165" i="1"/>
  <c r="BH165" i="1"/>
  <c r="BF165" i="1"/>
  <c r="BD165" i="1"/>
  <c r="BB165" i="1"/>
  <c r="AZ165" i="1"/>
  <c r="AX165" i="1"/>
  <c r="AV165" i="1"/>
  <c r="AT165" i="1"/>
  <c r="AR165" i="1"/>
  <c r="AP165" i="1"/>
  <c r="AN165" i="1"/>
  <c r="AL165" i="1"/>
  <c r="AJ165" i="1"/>
  <c r="AH165" i="1"/>
  <c r="AF165" i="1"/>
  <c r="AD165" i="1"/>
  <c r="AB165" i="1"/>
  <c r="Z165" i="1"/>
  <c r="X165" i="1"/>
  <c r="V165" i="1"/>
  <c r="T165" i="1"/>
  <c r="R165" i="1"/>
  <c r="P165" i="1"/>
  <c r="N165" i="1"/>
  <c r="DM164" i="1"/>
  <c r="DL164" i="1"/>
  <c r="DJ164" i="1"/>
  <c r="DH164" i="1"/>
  <c r="DF164" i="1"/>
  <c r="DD164" i="1"/>
  <c r="DB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Z164" i="1"/>
  <c r="BX164" i="1"/>
  <c r="BV164" i="1"/>
  <c r="BT164" i="1"/>
  <c r="BR164" i="1"/>
  <c r="BP164" i="1"/>
  <c r="BN164" i="1"/>
  <c r="BL164" i="1"/>
  <c r="BJ164" i="1"/>
  <c r="BH164" i="1"/>
  <c r="BF164" i="1"/>
  <c r="BD164" i="1"/>
  <c r="BB164" i="1"/>
  <c r="AZ164" i="1"/>
  <c r="AX164" i="1"/>
  <c r="AV164" i="1"/>
  <c r="AT164" i="1"/>
  <c r="AR164" i="1"/>
  <c r="AP164" i="1"/>
  <c r="AN164" i="1"/>
  <c r="AL164" i="1"/>
  <c r="AJ164" i="1"/>
  <c r="AH164" i="1"/>
  <c r="AF164" i="1"/>
  <c r="AD164" i="1"/>
  <c r="AB164" i="1"/>
  <c r="Z164" i="1"/>
  <c r="X164" i="1"/>
  <c r="V164" i="1"/>
  <c r="T164" i="1"/>
  <c r="R164" i="1"/>
  <c r="P164" i="1"/>
  <c r="N164" i="1"/>
  <c r="DM163" i="1"/>
  <c r="DL163" i="1"/>
  <c r="DJ163" i="1"/>
  <c r="DH163" i="1"/>
  <c r="DF163" i="1"/>
  <c r="DD163" i="1"/>
  <c r="DB163" i="1"/>
  <c r="CZ163" i="1"/>
  <c r="CX163" i="1"/>
  <c r="CV163" i="1"/>
  <c r="CT163" i="1"/>
  <c r="CR163" i="1"/>
  <c r="CP163" i="1"/>
  <c r="CN163" i="1"/>
  <c r="CL163" i="1"/>
  <c r="CJ163" i="1"/>
  <c r="CH163" i="1"/>
  <c r="CF163" i="1"/>
  <c r="CD163" i="1"/>
  <c r="CB163" i="1"/>
  <c r="BZ163" i="1"/>
  <c r="BX163" i="1"/>
  <c r="BV163" i="1"/>
  <c r="BT163" i="1"/>
  <c r="BR163" i="1"/>
  <c r="BP163" i="1"/>
  <c r="BN163" i="1"/>
  <c r="BL163" i="1"/>
  <c r="BJ163" i="1"/>
  <c r="BH163" i="1"/>
  <c r="BF163" i="1"/>
  <c r="BD163" i="1"/>
  <c r="BB163" i="1"/>
  <c r="AZ163" i="1"/>
  <c r="AX163" i="1"/>
  <c r="AV163" i="1"/>
  <c r="AT163" i="1"/>
  <c r="AR163" i="1"/>
  <c r="AP163" i="1"/>
  <c r="AN163" i="1"/>
  <c r="AL163" i="1"/>
  <c r="AJ163" i="1"/>
  <c r="AH163" i="1"/>
  <c r="AF163" i="1"/>
  <c r="AD163" i="1"/>
  <c r="AB163" i="1"/>
  <c r="Z163" i="1"/>
  <c r="X163" i="1"/>
  <c r="V163" i="1"/>
  <c r="T163" i="1"/>
  <c r="R163" i="1"/>
  <c r="P163" i="1"/>
  <c r="N163" i="1"/>
  <c r="DL162" i="1"/>
  <c r="DJ162" i="1"/>
  <c r="DH162" i="1"/>
  <c r="DF162" i="1"/>
  <c r="DD162" i="1"/>
  <c r="DB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Z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AZ162" i="1"/>
  <c r="AX162" i="1"/>
  <c r="AV162" i="1"/>
  <c r="AT162" i="1"/>
  <c r="AQ162" i="1"/>
  <c r="AR162" i="1" s="1"/>
  <c r="AP162" i="1"/>
  <c r="AN162" i="1"/>
  <c r="AL162" i="1"/>
  <c r="AJ162" i="1"/>
  <c r="AH162" i="1"/>
  <c r="AF162" i="1"/>
  <c r="AD162" i="1"/>
  <c r="AB162" i="1"/>
  <c r="Z162" i="1"/>
  <c r="X162" i="1"/>
  <c r="V162" i="1"/>
  <c r="T162" i="1"/>
  <c r="R162" i="1"/>
  <c r="P162" i="1"/>
  <c r="N162" i="1"/>
  <c r="DM161" i="1"/>
  <c r="DL161" i="1"/>
  <c r="DJ161" i="1"/>
  <c r="DH161" i="1"/>
  <c r="DF161" i="1"/>
  <c r="DD161" i="1"/>
  <c r="DB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Z161" i="1"/>
  <c r="BX161" i="1"/>
  <c r="BV161" i="1"/>
  <c r="BT161" i="1"/>
  <c r="BR161" i="1"/>
  <c r="BP161" i="1"/>
  <c r="BN161" i="1"/>
  <c r="BL161" i="1"/>
  <c r="BJ161" i="1"/>
  <c r="BH161" i="1"/>
  <c r="BF161" i="1"/>
  <c r="BD161" i="1"/>
  <c r="BB161" i="1"/>
  <c r="AZ161" i="1"/>
  <c r="AX161" i="1"/>
  <c r="AV161" i="1"/>
  <c r="AT161" i="1"/>
  <c r="AR161" i="1"/>
  <c r="AP161" i="1"/>
  <c r="AN161" i="1"/>
  <c r="AL161" i="1"/>
  <c r="AJ161" i="1"/>
  <c r="AH161" i="1"/>
  <c r="AF161" i="1"/>
  <c r="AD161" i="1"/>
  <c r="AB161" i="1"/>
  <c r="Z161" i="1"/>
  <c r="X161" i="1"/>
  <c r="V161" i="1"/>
  <c r="T161" i="1"/>
  <c r="R161" i="1"/>
  <c r="P161" i="1"/>
  <c r="N161" i="1"/>
  <c r="DM160" i="1"/>
  <c r="DL160" i="1"/>
  <c r="DJ160" i="1"/>
  <c r="DH160" i="1"/>
  <c r="DF160" i="1"/>
  <c r="DD160" i="1"/>
  <c r="DB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Z160" i="1"/>
  <c r="BX160" i="1"/>
  <c r="BV160" i="1"/>
  <c r="BT160" i="1"/>
  <c r="BR160" i="1"/>
  <c r="BP160" i="1"/>
  <c r="BN160" i="1"/>
  <c r="BL160" i="1"/>
  <c r="BJ160" i="1"/>
  <c r="BH160" i="1"/>
  <c r="BF160" i="1"/>
  <c r="BD160" i="1"/>
  <c r="BB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B160" i="1"/>
  <c r="Z160" i="1"/>
  <c r="X160" i="1"/>
  <c r="V160" i="1"/>
  <c r="T160" i="1"/>
  <c r="R160" i="1"/>
  <c r="P160" i="1"/>
  <c r="N160" i="1"/>
  <c r="DM159" i="1"/>
  <c r="DL159" i="1"/>
  <c r="DJ159" i="1"/>
  <c r="DH159" i="1"/>
  <c r="DF159" i="1"/>
  <c r="DD159" i="1"/>
  <c r="DB159" i="1"/>
  <c r="CZ159" i="1"/>
  <c r="CX159" i="1"/>
  <c r="CV159" i="1"/>
  <c r="CT159" i="1"/>
  <c r="CR159" i="1"/>
  <c r="CP159" i="1"/>
  <c r="CN159" i="1"/>
  <c r="CL159" i="1"/>
  <c r="CJ159" i="1"/>
  <c r="CH159" i="1"/>
  <c r="CF159" i="1"/>
  <c r="CD159" i="1"/>
  <c r="CB159" i="1"/>
  <c r="BZ159" i="1"/>
  <c r="BX159" i="1"/>
  <c r="BV159" i="1"/>
  <c r="BT159" i="1"/>
  <c r="BR159" i="1"/>
  <c r="BP159" i="1"/>
  <c r="BN159" i="1"/>
  <c r="BL159" i="1"/>
  <c r="BJ159" i="1"/>
  <c r="BH159" i="1"/>
  <c r="BF159" i="1"/>
  <c r="BD159" i="1"/>
  <c r="BB159" i="1"/>
  <c r="AZ159" i="1"/>
  <c r="AX159" i="1"/>
  <c r="AV159" i="1"/>
  <c r="AT159" i="1"/>
  <c r="AR159" i="1"/>
  <c r="AP159" i="1"/>
  <c r="AN159" i="1"/>
  <c r="AL159" i="1"/>
  <c r="AJ159" i="1"/>
  <c r="AH159" i="1"/>
  <c r="AF159" i="1"/>
  <c r="AD159" i="1"/>
  <c r="AB159" i="1"/>
  <c r="Z159" i="1"/>
  <c r="X159" i="1"/>
  <c r="V159" i="1"/>
  <c r="T159" i="1"/>
  <c r="R159" i="1"/>
  <c r="P159" i="1"/>
  <c r="N159" i="1"/>
  <c r="DM158" i="1"/>
  <c r="DL158" i="1"/>
  <c r="DJ158" i="1"/>
  <c r="DH158" i="1"/>
  <c r="DF158" i="1"/>
  <c r="DD158" i="1"/>
  <c r="DB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Z158" i="1"/>
  <c r="BX158" i="1"/>
  <c r="BV158" i="1"/>
  <c r="BT158" i="1"/>
  <c r="BR158" i="1"/>
  <c r="BP158" i="1"/>
  <c r="BN158" i="1"/>
  <c r="BL158" i="1"/>
  <c r="BJ158" i="1"/>
  <c r="BH158" i="1"/>
  <c r="BF158" i="1"/>
  <c r="BD158" i="1"/>
  <c r="BB158" i="1"/>
  <c r="AZ158" i="1"/>
  <c r="AX158" i="1"/>
  <c r="AV158" i="1"/>
  <c r="AT158" i="1"/>
  <c r="AR158" i="1"/>
  <c r="AP158" i="1"/>
  <c r="AN158" i="1"/>
  <c r="AL158" i="1"/>
  <c r="AJ158" i="1"/>
  <c r="AH158" i="1"/>
  <c r="AF158" i="1"/>
  <c r="AD158" i="1"/>
  <c r="AB158" i="1"/>
  <c r="Z158" i="1"/>
  <c r="X158" i="1"/>
  <c r="V158" i="1"/>
  <c r="T158" i="1"/>
  <c r="R158" i="1"/>
  <c r="P158" i="1"/>
  <c r="N158" i="1"/>
  <c r="DM157" i="1"/>
  <c r="DL157" i="1"/>
  <c r="DJ157" i="1"/>
  <c r="DH157" i="1"/>
  <c r="DF157" i="1"/>
  <c r="DD157" i="1"/>
  <c r="DB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Z157" i="1"/>
  <c r="BX157" i="1"/>
  <c r="BV157" i="1"/>
  <c r="BT157" i="1"/>
  <c r="BR157" i="1"/>
  <c r="BP157" i="1"/>
  <c r="BN157" i="1"/>
  <c r="BL157" i="1"/>
  <c r="BJ157" i="1"/>
  <c r="BH157" i="1"/>
  <c r="BF157" i="1"/>
  <c r="BD157" i="1"/>
  <c r="BB157" i="1"/>
  <c r="AZ157" i="1"/>
  <c r="AX157" i="1"/>
  <c r="AV157" i="1"/>
  <c r="AT157" i="1"/>
  <c r="AR157" i="1"/>
  <c r="AP157" i="1"/>
  <c r="AN157" i="1"/>
  <c r="AL157" i="1"/>
  <c r="AJ157" i="1"/>
  <c r="AH157" i="1"/>
  <c r="AF157" i="1"/>
  <c r="AD157" i="1"/>
  <c r="AB157" i="1"/>
  <c r="Z157" i="1"/>
  <c r="X157" i="1"/>
  <c r="V157" i="1"/>
  <c r="T157" i="1"/>
  <c r="R157" i="1"/>
  <c r="P157" i="1"/>
  <c r="N157" i="1"/>
  <c r="DM156" i="1"/>
  <c r="DL156" i="1"/>
  <c r="DJ156" i="1"/>
  <c r="DH156" i="1"/>
  <c r="DF156" i="1"/>
  <c r="DD156" i="1"/>
  <c r="DB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B156" i="1"/>
  <c r="BZ156" i="1"/>
  <c r="BX156" i="1"/>
  <c r="BV156" i="1"/>
  <c r="BT156" i="1"/>
  <c r="BR156" i="1"/>
  <c r="BP156" i="1"/>
  <c r="BN156" i="1"/>
  <c r="BL156" i="1"/>
  <c r="BJ156" i="1"/>
  <c r="BH156" i="1"/>
  <c r="BF156" i="1"/>
  <c r="BD156" i="1"/>
  <c r="BB156" i="1"/>
  <c r="AZ156" i="1"/>
  <c r="AX156" i="1"/>
  <c r="AV156" i="1"/>
  <c r="AT156" i="1"/>
  <c r="AR156" i="1"/>
  <c r="AP156" i="1"/>
  <c r="AN156" i="1"/>
  <c r="AL156" i="1"/>
  <c r="AJ156" i="1"/>
  <c r="AH156" i="1"/>
  <c r="AF156" i="1"/>
  <c r="AD156" i="1"/>
  <c r="AB156" i="1"/>
  <c r="Z156" i="1"/>
  <c r="X156" i="1"/>
  <c r="V156" i="1"/>
  <c r="T156" i="1"/>
  <c r="R156" i="1"/>
  <c r="P156" i="1"/>
  <c r="N156" i="1"/>
  <c r="DM155" i="1"/>
  <c r="DL155" i="1"/>
  <c r="DJ155" i="1"/>
  <c r="DH155" i="1"/>
  <c r="DF155" i="1"/>
  <c r="DD155" i="1"/>
  <c r="DB155" i="1"/>
  <c r="CZ155" i="1"/>
  <c r="CX155" i="1"/>
  <c r="CV155" i="1"/>
  <c r="CT155" i="1"/>
  <c r="CR155" i="1"/>
  <c r="CP155" i="1"/>
  <c r="CN155" i="1"/>
  <c r="CL155" i="1"/>
  <c r="CJ155" i="1"/>
  <c r="CH155" i="1"/>
  <c r="CF155" i="1"/>
  <c r="CD155" i="1"/>
  <c r="CB155" i="1"/>
  <c r="BZ155" i="1"/>
  <c r="BX155" i="1"/>
  <c r="BV155" i="1"/>
  <c r="BT155" i="1"/>
  <c r="BR155" i="1"/>
  <c r="BP155" i="1"/>
  <c r="BN155" i="1"/>
  <c r="BL155" i="1"/>
  <c r="BJ155" i="1"/>
  <c r="BH155" i="1"/>
  <c r="BF155" i="1"/>
  <c r="BD155" i="1"/>
  <c r="BB155" i="1"/>
  <c r="AZ155" i="1"/>
  <c r="AX155" i="1"/>
  <c r="AV155" i="1"/>
  <c r="AT155" i="1"/>
  <c r="AR155" i="1"/>
  <c r="AP155" i="1"/>
  <c r="AN155" i="1"/>
  <c r="AL155" i="1"/>
  <c r="AJ155" i="1"/>
  <c r="AH155" i="1"/>
  <c r="AF155" i="1"/>
  <c r="AD155" i="1"/>
  <c r="AB155" i="1"/>
  <c r="Z155" i="1"/>
  <c r="X155" i="1"/>
  <c r="V155" i="1"/>
  <c r="T155" i="1"/>
  <c r="R155" i="1"/>
  <c r="P155" i="1"/>
  <c r="N155" i="1"/>
  <c r="DM154" i="1"/>
  <c r="DL154" i="1"/>
  <c r="DJ154" i="1"/>
  <c r="DH154" i="1"/>
  <c r="DF154" i="1"/>
  <c r="DD154" i="1"/>
  <c r="DB154" i="1"/>
  <c r="CZ154" i="1"/>
  <c r="CX154" i="1"/>
  <c r="CV154" i="1"/>
  <c r="CT154" i="1"/>
  <c r="CR154" i="1"/>
  <c r="CP154" i="1"/>
  <c r="CN154" i="1"/>
  <c r="CL154" i="1"/>
  <c r="CJ154" i="1"/>
  <c r="CH154" i="1"/>
  <c r="CF154" i="1"/>
  <c r="CD154" i="1"/>
  <c r="CB154" i="1"/>
  <c r="BZ154" i="1"/>
  <c r="BX154" i="1"/>
  <c r="BV154" i="1"/>
  <c r="BT154" i="1"/>
  <c r="BR154" i="1"/>
  <c r="BP154" i="1"/>
  <c r="BN154" i="1"/>
  <c r="BL154" i="1"/>
  <c r="BJ154" i="1"/>
  <c r="BH154" i="1"/>
  <c r="BF154" i="1"/>
  <c r="BD154" i="1"/>
  <c r="BB154" i="1"/>
  <c r="AZ154" i="1"/>
  <c r="AX154" i="1"/>
  <c r="AV154" i="1"/>
  <c r="AT154" i="1"/>
  <c r="AR154" i="1"/>
  <c r="AP154" i="1"/>
  <c r="AN154" i="1"/>
  <c r="AL154" i="1"/>
  <c r="AJ154" i="1"/>
  <c r="AH154" i="1"/>
  <c r="AF154" i="1"/>
  <c r="AD154" i="1"/>
  <c r="AB154" i="1"/>
  <c r="Z154" i="1"/>
  <c r="X154" i="1"/>
  <c r="V154" i="1"/>
  <c r="T154" i="1"/>
  <c r="R154" i="1"/>
  <c r="P154" i="1"/>
  <c r="N154" i="1"/>
  <c r="DM153" i="1"/>
  <c r="DL153" i="1"/>
  <c r="DJ153" i="1"/>
  <c r="DH153" i="1"/>
  <c r="DF153" i="1"/>
  <c r="DD153" i="1"/>
  <c r="DB153" i="1"/>
  <c r="CZ153" i="1"/>
  <c r="CX153" i="1"/>
  <c r="CV153" i="1"/>
  <c r="CT153" i="1"/>
  <c r="CR153" i="1"/>
  <c r="CP153" i="1"/>
  <c r="CN153" i="1"/>
  <c r="CL153" i="1"/>
  <c r="CJ153" i="1"/>
  <c r="CH153" i="1"/>
  <c r="CF153" i="1"/>
  <c r="CD153" i="1"/>
  <c r="CB153" i="1"/>
  <c r="BZ153" i="1"/>
  <c r="BX153" i="1"/>
  <c r="BV153" i="1"/>
  <c r="BT153" i="1"/>
  <c r="BR153" i="1"/>
  <c r="BP153" i="1"/>
  <c r="BN153" i="1"/>
  <c r="BL153" i="1"/>
  <c r="BJ153" i="1"/>
  <c r="BH153" i="1"/>
  <c r="BF153" i="1"/>
  <c r="BD153" i="1"/>
  <c r="BB153" i="1"/>
  <c r="AZ153" i="1"/>
  <c r="AX153" i="1"/>
  <c r="AV153" i="1"/>
  <c r="AT153" i="1"/>
  <c r="AR153" i="1"/>
  <c r="AP153" i="1"/>
  <c r="AN153" i="1"/>
  <c r="AL153" i="1"/>
  <c r="AJ153" i="1"/>
  <c r="AH153" i="1"/>
  <c r="AF153" i="1"/>
  <c r="AD153" i="1"/>
  <c r="AB153" i="1"/>
  <c r="Z153" i="1"/>
  <c r="X153" i="1"/>
  <c r="V153" i="1"/>
  <c r="T153" i="1"/>
  <c r="R153" i="1"/>
  <c r="P153" i="1"/>
  <c r="N153" i="1"/>
  <c r="DM152" i="1"/>
  <c r="DL152" i="1"/>
  <c r="DJ152" i="1"/>
  <c r="DH152" i="1"/>
  <c r="DF152" i="1"/>
  <c r="DD152" i="1"/>
  <c r="DB152" i="1"/>
  <c r="CZ152" i="1"/>
  <c r="CX152" i="1"/>
  <c r="CV152" i="1"/>
  <c r="CT152" i="1"/>
  <c r="CR152" i="1"/>
  <c r="CP152" i="1"/>
  <c r="CN152" i="1"/>
  <c r="CL152" i="1"/>
  <c r="CJ152" i="1"/>
  <c r="CH152" i="1"/>
  <c r="CF152" i="1"/>
  <c r="CD152" i="1"/>
  <c r="CB152" i="1"/>
  <c r="BZ152" i="1"/>
  <c r="BX152" i="1"/>
  <c r="BV152" i="1"/>
  <c r="BT152" i="1"/>
  <c r="BR152" i="1"/>
  <c r="BP152" i="1"/>
  <c r="BN152" i="1"/>
  <c r="BL152" i="1"/>
  <c r="BJ152" i="1"/>
  <c r="BH152" i="1"/>
  <c r="BF152" i="1"/>
  <c r="BD152" i="1"/>
  <c r="BB152" i="1"/>
  <c r="AZ152" i="1"/>
  <c r="AX152" i="1"/>
  <c r="AV152" i="1"/>
  <c r="AT152" i="1"/>
  <c r="AR152" i="1"/>
  <c r="AP152" i="1"/>
  <c r="AN152" i="1"/>
  <c r="AL152" i="1"/>
  <c r="AJ152" i="1"/>
  <c r="AH152" i="1"/>
  <c r="AF152" i="1"/>
  <c r="AD152" i="1"/>
  <c r="AB152" i="1"/>
  <c r="Z152" i="1"/>
  <c r="X152" i="1"/>
  <c r="V152" i="1"/>
  <c r="T152" i="1"/>
  <c r="R152" i="1"/>
  <c r="P152" i="1"/>
  <c r="N152" i="1"/>
  <c r="DM151" i="1"/>
  <c r="DL151" i="1"/>
  <c r="DJ151" i="1"/>
  <c r="DH151" i="1"/>
  <c r="DF151" i="1"/>
  <c r="DD151" i="1"/>
  <c r="DB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Z151" i="1"/>
  <c r="BX151" i="1"/>
  <c r="BV151" i="1"/>
  <c r="BT151" i="1"/>
  <c r="BR151" i="1"/>
  <c r="BP151" i="1"/>
  <c r="BN151" i="1"/>
  <c r="BL151" i="1"/>
  <c r="BJ151" i="1"/>
  <c r="BH151" i="1"/>
  <c r="BF151" i="1"/>
  <c r="BD151" i="1"/>
  <c r="BB151" i="1"/>
  <c r="AZ151" i="1"/>
  <c r="AX151" i="1"/>
  <c r="AV151" i="1"/>
  <c r="AT151" i="1"/>
  <c r="AR151" i="1"/>
  <c r="AP151" i="1"/>
  <c r="AN151" i="1"/>
  <c r="AL151" i="1"/>
  <c r="AJ151" i="1"/>
  <c r="AH151" i="1"/>
  <c r="AF151" i="1"/>
  <c r="AD151" i="1"/>
  <c r="AB151" i="1"/>
  <c r="Z151" i="1"/>
  <c r="X151" i="1"/>
  <c r="V151" i="1"/>
  <c r="T151" i="1"/>
  <c r="R151" i="1"/>
  <c r="P151" i="1"/>
  <c r="N151" i="1"/>
  <c r="DM150" i="1"/>
  <c r="DL150" i="1"/>
  <c r="DJ150" i="1"/>
  <c r="DH150" i="1"/>
  <c r="DF150" i="1"/>
  <c r="DD150" i="1"/>
  <c r="DB150" i="1"/>
  <c r="CZ150" i="1"/>
  <c r="CX150" i="1"/>
  <c r="CV150" i="1"/>
  <c r="CT150" i="1"/>
  <c r="CR150" i="1"/>
  <c r="CP150" i="1"/>
  <c r="CN150" i="1"/>
  <c r="CL150" i="1"/>
  <c r="CJ150" i="1"/>
  <c r="CH150" i="1"/>
  <c r="CF150" i="1"/>
  <c r="CD150" i="1"/>
  <c r="CB150" i="1"/>
  <c r="BZ150" i="1"/>
  <c r="BX150" i="1"/>
  <c r="BV150" i="1"/>
  <c r="BT150" i="1"/>
  <c r="BR150" i="1"/>
  <c r="BP150" i="1"/>
  <c r="BN150" i="1"/>
  <c r="BL150" i="1"/>
  <c r="BJ150" i="1"/>
  <c r="BH150" i="1"/>
  <c r="BF150" i="1"/>
  <c r="BD150" i="1"/>
  <c r="BB150" i="1"/>
  <c r="AZ150" i="1"/>
  <c r="AX150" i="1"/>
  <c r="AV150" i="1"/>
  <c r="AT150" i="1"/>
  <c r="AR150" i="1"/>
  <c r="AP150" i="1"/>
  <c r="AN150" i="1"/>
  <c r="AL150" i="1"/>
  <c r="AJ150" i="1"/>
  <c r="AH150" i="1"/>
  <c r="AF150" i="1"/>
  <c r="AD150" i="1"/>
  <c r="AB150" i="1"/>
  <c r="Z150" i="1"/>
  <c r="X150" i="1"/>
  <c r="V150" i="1"/>
  <c r="T150" i="1"/>
  <c r="R150" i="1"/>
  <c r="P150" i="1"/>
  <c r="N150" i="1"/>
  <c r="DM149" i="1"/>
  <c r="DL149" i="1"/>
  <c r="DJ149" i="1"/>
  <c r="DH149" i="1"/>
  <c r="DF149" i="1"/>
  <c r="DD149" i="1"/>
  <c r="DB149" i="1"/>
  <c r="CZ149" i="1"/>
  <c r="CX149" i="1"/>
  <c r="CV149" i="1"/>
  <c r="CT149" i="1"/>
  <c r="CR149" i="1"/>
  <c r="CP149" i="1"/>
  <c r="CN149" i="1"/>
  <c r="CL149" i="1"/>
  <c r="CJ149" i="1"/>
  <c r="CH149" i="1"/>
  <c r="CF149" i="1"/>
  <c r="CD149" i="1"/>
  <c r="CB149" i="1"/>
  <c r="BZ149" i="1"/>
  <c r="BX149" i="1"/>
  <c r="BV149" i="1"/>
  <c r="BT149" i="1"/>
  <c r="BR149" i="1"/>
  <c r="BP149" i="1"/>
  <c r="BN149" i="1"/>
  <c r="BL149" i="1"/>
  <c r="BJ149" i="1"/>
  <c r="BH149" i="1"/>
  <c r="BF149" i="1"/>
  <c r="BD149" i="1"/>
  <c r="BB149" i="1"/>
  <c r="AZ149" i="1"/>
  <c r="AX149" i="1"/>
  <c r="AV149" i="1"/>
  <c r="AT149" i="1"/>
  <c r="AR149" i="1"/>
  <c r="AP149" i="1"/>
  <c r="AN149" i="1"/>
  <c r="AL149" i="1"/>
  <c r="AJ149" i="1"/>
  <c r="AH149" i="1"/>
  <c r="AF149" i="1"/>
  <c r="AD149" i="1"/>
  <c r="AB149" i="1"/>
  <c r="Z149" i="1"/>
  <c r="X149" i="1"/>
  <c r="V149" i="1"/>
  <c r="T149" i="1"/>
  <c r="R149" i="1"/>
  <c r="P149" i="1"/>
  <c r="N149" i="1"/>
  <c r="DK148" i="1"/>
  <c r="DG148" i="1"/>
  <c r="DE148" i="1"/>
  <c r="DC148" i="1"/>
  <c r="DA148" i="1"/>
  <c r="CY148" i="1"/>
  <c r="CW148" i="1"/>
  <c r="CU148" i="1"/>
  <c r="CS148" i="1"/>
  <c r="CQ148" i="1"/>
  <c r="CO148" i="1"/>
  <c r="CM148" i="1"/>
  <c r="CK148" i="1"/>
  <c r="CI148" i="1"/>
  <c r="CG148" i="1"/>
  <c r="CE148" i="1"/>
  <c r="CC148" i="1"/>
  <c r="CA148" i="1"/>
  <c r="BY148" i="1"/>
  <c r="BW148" i="1"/>
  <c r="BU148" i="1"/>
  <c r="BS148" i="1"/>
  <c r="BQ148" i="1"/>
  <c r="BO148" i="1"/>
  <c r="BM148" i="1"/>
  <c r="BK148" i="1"/>
  <c r="BI148" i="1"/>
  <c r="BG148" i="1"/>
  <c r="BE148" i="1"/>
  <c r="BC148" i="1"/>
  <c r="BA148" i="1"/>
  <c r="AY148" i="1"/>
  <c r="AW148" i="1"/>
  <c r="AU148" i="1"/>
  <c r="AS148" i="1"/>
  <c r="AQ148" i="1"/>
  <c r="AM148" i="1"/>
  <c r="AK148" i="1"/>
  <c r="AI148" i="1"/>
  <c r="AG148" i="1"/>
  <c r="AE148" i="1"/>
  <c r="AC148" i="1"/>
  <c r="AA148" i="1"/>
  <c r="Y148" i="1"/>
  <c r="W148" i="1"/>
  <c r="U148" i="1"/>
  <c r="S148" i="1"/>
  <c r="Q148" i="1"/>
  <c r="O148" i="1"/>
  <c r="M148" i="1"/>
  <c r="DL147" i="1"/>
  <c r="DJ147" i="1"/>
  <c r="DH147" i="1"/>
  <c r="DF147" i="1"/>
  <c r="DD147" i="1"/>
  <c r="DB147" i="1"/>
  <c r="CZ147" i="1"/>
  <c r="CX147" i="1"/>
  <c r="CV147" i="1"/>
  <c r="CT147" i="1"/>
  <c r="CR147" i="1"/>
  <c r="CP147" i="1"/>
  <c r="CN147" i="1"/>
  <c r="CL147" i="1"/>
  <c r="CJ147" i="1"/>
  <c r="CH147" i="1"/>
  <c r="CF147" i="1"/>
  <c r="CD147" i="1"/>
  <c r="CB147" i="1"/>
  <c r="BZ147" i="1"/>
  <c r="BX147" i="1"/>
  <c r="BV147" i="1"/>
  <c r="BT147" i="1"/>
  <c r="BR147" i="1"/>
  <c r="BP147" i="1"/>
  <c r="BN147" i="1"/>
  <c r="BL147" i="1"/>
  <c r="BJ147" i="1"/>
  <c r="BH147" i="1"/>
  <c r="BF147" i="1"/>
  <c r="BD147" i="1"/>
  <c r="BB147" i="1"/>
  <c r="AZ147" i="1"/>
  <c r="AX147" i="1"/>
  <c r="AV147" i="1"/>
  <c r="AT147" i="1"/>
  <c r="AQ147" i="1"/>
  <c r="AR147" i="1" s="1"/>
  <c r="AP147" i="1"/>
  <c r="AN147" i="1"/>
  <c r="AL147" i="1"/>
  <c r="AJ147" i="1"/>
  <c r="AH147" i="1"/>
  <c r="AF147" i="1"/>
  <c r="AD147" i="1"/>
  <c r="AB147" i="1"/>
  <c r="Z147" i="1"/>
  <c r="X147" i="1"/>
  <c r="V147" i="1"/>
  <c r="T147" i="1"/>
  <c r="R147" i="1"/>
  <c r="P147" i="1"/>
  <c r="N147" i="1"/>
  <c r="DM146" i="1"/>
  <c r="DL146" i="1"/>
  <c r="DJ146" i="1"/>
  <c r="DH146" i="1"/>
  <c r="DF146" i="1"/>
  <c r="DD146" i="1"/>
  <c r="DB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Z146" i="1"/>
  <c r="BX146" i="1"/>
  <c r="BV146" i="1"/>
  <c r="BT146" i="1"/>
  <c r="BR146" i="1"/>
  <c r="BP146" i="1"/>
  <c r="BN146" i="1"/>
  <c r="BL146" i="1"/>
  <c r="BJ146" i="1"/>
  <c r="BH146" i="1"/>
  <c r="BF146" i="1"/>
  <c r="BD146" i="1"/>
  <c r="BB146" i="1"/>
  <c r="AZ146" i="1"/>
  <c r="AX146" i="1"/>
  <c r="AV146" i="1"/>
  <c r="AT146" i="1"/>
  <c r="AR146" i="1"/>
  <c r="AP146" i="1"/>
  <c r="AN146" i="1"/>
  <c r="AL146" i="1"/>
  <c r="AJ146" i="1"/>
  <c r="AH146" i="1"/>
  <c r="AF146" i="1"/>
  <c r="AD146" i="1"/>
  <c r="AB146" i="1"/>
  <c r="Z146" i="1"/>
  <c r="X146" i="1"/>
  <c r="V146" i="1"/>
  <c r="T146" i="1"/>
  <c r="R146" i="1"/>
  <c r="P146" i="1"/>
  <c r="N146" i="1"/>
  <c r="DM145" i="1"/>
  <c r="DL145" i="1"/>
  <c r="DJ145" i="1"/>
  <c r="DH145" i="1"/>
  <c r="DF145" i="1"/>
  <c r="DD145" i="1"/>
  <c r="DB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Z145" i="1"/>
  <c r="BX145" i="1"/>
  <c r="BV145" i="1"/>
  <c r="BT145" i="1"/>
  <c r="BR145" i="1"/>
  <c r="BP145" i="1"/>
  <c r="BN145" i="1"/>
  <c r="BL145" i="1"/>
  <c r="BJ145" i="1"/>
  <c r="BH145" i="1"/>
  <c r="BF145" i="1"/>
  <c r="BD145" i="1"/>
  <c r="BB145" i="1"/>
  <c r="AZ145" i="1"/>
  <c r="AX145" i="1"/>
  <c r="AV145" i="1"/>
  <c r="AT145" i="1"/>
  <c r="AR145" i="1"/>
  <c r="AP145" i="1"/>
  <c r="AN145" i="1"/>
  <c r="AL145" i="1"/>
  <c r="AJ145" i="1"/>
  <c r="AH145" i="1"/>
  <c r="AF145" i="1"/>
  <c r="AD145" i="1"/>
  <c r="AB145" i="1"/>
  <c r="Z145" i="1"/>
  <c r="X145" i="1"/>
  <c r="V145" i="1"/>
  <c r="T145" i="1"/>
  <c r="R145" i="1"/>
  <c r="P145" i="1"/>
  <c r="N145" i="1"/>
  <c r="DK144" i="1"/>
  <c r="DG144" i="1"/>
  <c r="DE144" i="1"/>
  <c r="DC144" i="1"/>
  <c r="DA144" i="1"/>
  <c r="CY144" i="1"/>
  <c r="CW144" i="1"/>
  <c r="CU144" i="1"/>
  <c r="CS144" i="1"/>
  <c r="CQ144" i="1"/>
  <c r="CO144" i="1"/>
  <c r="CM144" i="1"/>
  <c r="CK144" i="1"/>
  <c r="CI144" i="1"/>
  <c r="CG144" i="1"/>
  <c r="CE144" i="1"/>
  <c r="CC144" i="1"/>
  <c r="CA144" i="1"/>
  <c r="BY144" i="1"/>
  <c r="BW144" i="1"/>
  <c r="BU144" i="1"/>
  <c r="BS144" i="1"/>
  <c r="BQ144" i="1"/>
  <c r="BO144" i="1"/>
  <c r="BM144" i="1"/>
  <c r="BK144" i="1"/>
  <c r="BI144" i="1"/>
  <c r="BG144" i="1"/>
  <c r="BE144" i="1"/>
  <c r="BC144" i="1"/>
  <c r="BA144" i="1"/>
  <c r="AY144" i="1"/>
  <c r="AW144" i="1"/>
  <c r="AU144" i="1"/>
  <c r="AS144" i="1"/>
  <c r="AM144" i="1"/>
  <c r="AK144" i="1"/>
  <c r="AI144" i="1"/>
  <c r="AG144" i="1"/>
  <c r="AE144" i="1"/>
  <c r="AC144" i="1"/>
  <c r="AA144" i="1"/>
  <c r="Y144" i="1"/>
  <c r="W144" i="1"/>
  <c r="U144" i="1"/>
  <c r="S144" i="1"/>
  <c r="Q144" i="1"/>
  <c r="O144" i="1"/>
  <c r="M144" i="1"/>
  <c r="DM143" i="1"/>
  <c r="DL143" i="1"/>
  <c r="DJ143" i="1"/>
  <c r="DH143" i="1"/>
  <c r="DF143" i="1"/>
  <c r="DD143" i="1"/>
  <c r="DB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Z143" i="1"/>
  <c r="BX143" i="1"/>
  <c r="BV143" i="1"/>
  <c r="BT143" i="1"/>
  <c r="BR143" i="1"/>
  <c r="BP143" i="1"/>
  <c r="BN143" i="1"/>
  <c r="BL143" i="1"/>
  <c r="BJ143" i="1"/>
  <c r="BH143" i="1"/>
  <c r="BF143" i="1"/>
  <c r="BD143" i="1"/>
  <c r="BB143" i="1"/>
  <c r="AZ143" i="1"/>
  <c r="AX143" i="1"/>
  <c r="AV143" i="1"/>
  <c r="AT143" i="1"/>
  <c r="AR143" i="1"/>
  <c r="AP143" i="1"/>
  <c r="AN143" i="1"/>
  <c r="AL143" i="1"/>
  <c r="AJ143" i="1"/>
  <c r="AH143" i="1"/>
  <c r="AF143" i="1"/>
  <c r="AD143" i="1"/>
  <c r="AB143" i="1"/>
  <c r="Z143" i="1"/>
  <c r="X143" i="1"/>
  <c r="V143" i="1"/>
  <c r="T143" i="1"/>
  <c r="R143" i="1"/>
  <c r="P143" i="1"/>
  <c r="N143" i="1"/>
  <c r="DM142" i="1"/>
  <c r="DL142" i="1"/>
  <c r="DJ142" i="1"/>
  <c r="DH142" i="1"/>
  <c r="DF142" i="1"/>
  <c r="DD142" i="1"/>
  <c r="DB142" i="1"/>
  <c r="CZ142" i="1"/>
  <c r="CX142" i="1"/>
  <c r="CV142" i="1"/>
  <c r="CT142" i="1"/>
  <c r="CR142" i="1"/>
  <c r="CP142" i="1"/>
  <c r="CN142" i="1"/>
  <c r="CL142" i="1"/>
  <c r="CJ142" i="1"/>
  <c r="CH142" i="1"/>
  <c r="CF142" i="1"/>
  <c r="CD142" i="1"/>
  <c r="CB142" i="1"/>
  <c r="BZ142" i="1"/>
  <c r="BX142" i="1"/>
  <c r="BV142" i="1"/>
  <c r="BT142" i="1"/>
  <c r="BR142" i="1"/>
  <c r="BP142" i="1"/>
  <c r="BN142" i="1"/>
  <c r="BL142" i="1"/>
  <c r="BJ142" i="1"/>
  <c r="BH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Z142" i="1"/>
  <c r="X142" i="1"/>
  <c r="V142" i="1"/>
  <c r="T142" i="1"/>
  <c r="R142" i="1"/>
  <c r="P142" i="1"/>
  <c r="N142" i="1"/>
  <c r="DM141" i="1"/>
  <c r="DL141" i="1"/>
  <c r="DJ141" i="1"/>
  <c r="DH141" i="1"/>
  <c r="DF141" i="1"/>
  <c r="DD141" i="1"/>
  <c r="DB141" i="1"/>
  <c r="CZ141" i="1"/>
  <c r="CX141" i="1"/>
  <c r="CV141" i="1"/>
  <c r="CT141" i="1"/>
  <c r="CR141" i="1"/>
  <c r="CP141" i="1"/>
  <c r="CN141" i="1"/>
  <c r="CL141" i="1"/>
  <c r="CJ141" i="1"/>
  <c r="CH141" i="1"/>
  <c r="CF141" i="1"/>
  <c r="CD141" i="1"/>
  <c r="CB141" i="1"/>
  <c r="BZ141" i="1"/>
  <c r="BX141" i="1"/>
  <c r="BV141" i="1"/>
  <c r="BT141" i="1"/>
  <c r="BR141" i="1"/>
  <c r="BP141" i="1"/>
  <c r="BN141" i="1"/>
  <c r="BL141" i="1"/>
  <c r="BJ141" i="1"/>
  <c r="BH141" i="1"/>
  <c r="BF141" i="1"/>
  <c r="BD141" i="1"/>
  <c r="BB141" i="1"/>
  <c r="AZ141" i="1"/>
  <c r="AX141" i="1"/>
  <c r="AV141" i="1"/>
  <c r="AT141" i="1"/>
  <c r="AR141" i="1"/>
  <c r="AP141" i="1"/>
  <c r="AN141" i="1"/>
  <c r="AL141" i="1"/>
  <c r="AJ141" i="1"/>
  <c r="AH141" i="1"/>
  <c r="AF141" i="1"/>
  <c r="AD141" i="1"/>
  <c r="AB141" i="1"/>
  <c r="Z141" i="1"/>
  <c r="X141" i="1"/>
  <c r="V141" i="1"/>
  <c r="T141" i="1"/>
  <c r="R141" i="1"/>
  <c r="P141" i="1"/>
  <c r="N141" i="1"/>
  <c r="DM140" i="1"/>
  <c r="DL140" i="1"/>
  <c r="DJ140" i="1"/>
  <c r="DH140" i="1"/>
  <c r="DF140" i="1"/>
  <c r="DD140" i="1"/>
  <c r="DB140" i="1"/>
  <c r="CZ140" i="1"/>
  <c r="CX140" i="1"/>
  <c r="CV140" i="1"/>
  <c r="CT140" i="1"/>
  <c r="CR140" i="1"/>
  <c r="CP140" i="1"/>
  <c r="CN140" i="1"/>
  <c r="CL140" i="1"/>
  <c r="CJ140" i="1"/>
  <c r="CH140" i="1"/>
  <c r="CF140" i="1"/>
  <c r="CD140" i="1"/>
  <c r="CB140" i="1"/>
  <c r="BZ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F140" i="1"/>
  <c r="AD140" i="1"/>
  <c r="AB140" i="1"/>
  <c r="Z140" i="1"/>
  <c r="X140" i="1"/>
  <c r="V140" i="1"/>
  <c r="T140" i="1"/>
  <c r="R140" i="1"/>
  <c r="P140" i="1"/>
  <c r="N140" i="1"/>
  <c r="DM139" i="1"/>
  <c r="DL139" i="1"/>
  <c r="DJ139" i="1"/>
  <c r="DH139" i="1"/>
  <c r="DF139" i="1"/>
  <c r="DD139" i="1"/>
  <c r="DB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Z139" i="1"/>
  <c r="BX139" i="1"/>
  <c r="BV139" i="1"/>
  <c r="BT139" i="1"/>
  <c r="BR139" i="1"/>
  <c r="BP139" i="1"/>
  <c r="BN139" i="1"/>
  <c r="BL139" i="1"/>
  <c r="BJ139" i="1"/>
  <c r="BH139" i="1"/>
  <c r="BF139" i="1"/>
  <c r="BD139" i="1"/>
  <c r="BB139" i="1"/>
  <c r="AZ139" i="1"/>
  <c r="AX139" i="1"/>
  <c r="AV139" i="1"/>
  <c r="AT139" i="1"/>
  <c r="AR139" i="1"/>
  <c r="AP139" i="1"/>
  <c r="AN139" i="1"/>
  <c r="AL139" i="1"/>
  <c r="AJ139" i="1"/>
  <c r="AH139" i="1"/>
  <c r="AF139" i="1"/>
  <c r="AD139" i="1"/>
  <c r="AB139" i="1"/>
  <c r="Z139" i="1"/>
  <c r="X139" i="1"/>
  <c r="V139" i="1"/>
  <c r="T139" i="1"/>
  <c r="R139" i="1"/>
  <c r="P139" i="1"/>
  <c r="N139" i="1"/>
  <c r="DM138" i="1"/>
  <c r="DL138" i="1"/>
  <c r="DJ138" i="1"/>
  <c r="DH138" i="1"/>
  <c r="DF138" i="1"/>
  <c r="DD138" i="1"/>
  <c r="DB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Z138" i="1"/>
  <c r="BX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F138" i="1"/>
  <c r="AD138" i="1"/>
  <c r="AB138" i="1"/>
  <c r="Z138" i="1"/>
  <c r="X138" i="1"/>
  <c r="V138" i="1"/>
  <c r="T138" i="1"/>
  <c r="R138" i="1"/>
  <c r="P138" i="1"/>
  <c r="N138" i="1"/>
  <c r="DM137" i="1"/>
  <c r="DL137" i="1"/>
  <c r="DJ137" i="1"/>
  <c r="DH137" i="1"/>
  <c r="DF137" i="1"/>
  <c r="DD137" i="1"/>
  <c r="DB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Z137" i="1"/>
  <c r="BX137" i="1"/>
  <c r="BV137" i="1"/>
  <c r="BT137" i="1"/>
  <c r="BR137" i="1"/>
  <c r="BP137" i="1"/>
  <c r="BN137" i="1"/>
  <c r="BL137" i="1"/>
  <c r="BJ137" i="1"/>
  <c r="BH137" i="1"/>
  <c r="BF137" i="1"/>
  <c r="BD137" i="1"/>
  <c r="BB137" i="1"/>
  <c r="AZ137" i="1"/>
  <c r="AX137" i="1"/>
  <c r="AV137" i="1"/>
  <c r="AT137" i="1"/>
  <c r="AR137" i="1"/>
  <c r="AP137" i="1"/>
  <c r="AN137" i="1"/>
  <c r="AL137" i="1"/>
  <c r="AJ137" i="1"/>
  <c r="AH137" i="1"/>
  <c r="AF137" i="1"/>
  <c r="AD137" i="1"/>
  <c r="AB137" i="1"/>
  <c r="Z137" i="1"/>
  <c r="X137" i="1"/>
  <c r="V137" i="1"/>
  <c r="T137" i="1"/>
  <c r="R137" i="1"/>
  <c r="P137" i="1"/>
  <c r="N137" i="1"/>
  <c r="DK136" i="1"/>
  <c r="DG136" i="1"/>
  <c r="DE136" i="1"/>
  <c r="DC136" i="1"/>
  <c r="DA136" i="1"/>
  <c r="CY136" i="1"/>
  <c r="CW136" i="1"/>
  <c r="CU136" i="1"/>
  <c r="CS136" i="1"/>
  <c r="CQ136" i="1"/>
  <c r="CO136" i="1"/>
  <c r="CM136" i="1"/>
  <c r="CK136" i="1"/>
  <c r="CI136" i="1"/>
  <c r="CG136" i="1"/>
  <c r="CE136" i="1"/>
  <c r="CC136" i="1"/>
  <c r="CA136" i="1"/>
  <c r="BY136" i="1"/>
  <c r="BW136" i="1"/>
  <c r="BU136" i="1"/>
  <c r="BS136" i="1"/>
  <c r="BQ136" i="1"/>
  <c r="BO136" i="1"/>
  <c r="BM136" i="1"/>
  <c r="BK136" i="1"/>
  <c r="BI136" i="1"/>
  <c r="BG136" i="1"/>
  <c r="BE136" i="1"/>
  <c r="BC136" i="1"/>
  <c r="BA136" i="1"/>
  <c r="AY136" i="1"/>
  <c r="AW136" i="1"/>
  <c r="AU136" i="1"/>
  <c r="AS136" i="1"/>
  <c r="AQ136" i="1"/>
  <c r="AM136" i="1"/>
  <c r="AK136" i="1"/>
  <c r="AI136" i="1"/>
  <c r="AG136" i="1"/>
  <c r="AE136" i="1"/>
  <c r="AC136" i="1"/>
  <c r="AA136" i="1"/>
  <c r="Y136" i="1"/>
  <c r="W136" i="1"/>
  <c r="U136" i="1"/>
  <c r="S136" i="1"/>
  <c r="Q136" i="1"/>
  <c r="O136" i="1"/>
  <c r="M136" i="1"/>
  <c r="DM135" i="1"/>
  <c r="DL135" i="1"/>
  <c r="DJ135" i="1"/>
  <c r="DH135" i="1"/>
  <c r="DF135" i="1"/>
  <c r="DD135" i="1"/>
  <c r="DB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Z135" i="1"/>
  <c r="BX135" i="1"/>
  <c r="BV135" i="1"/>
  <c r="BT135" i="1"/>
  <c r="BR135" i="1"/>
  <c r="BP135" i="1"/>
  <c r="BN135" i="1"/>
  <c r="BL135" i="1"/>
  <c r="BJ135" i="1"/>
  <c r="BH135" i="1"/>
  <c r="BF135" i="1"/>
  <c r="BD135" i="1"/>
  <c r="BB135" i="1"/>
  <c r="AZ135" i="1"/>
  <c r="AX135" i="1"/>
  <c r="AV135" i="1"/>
  <c r="AT135" i="1"/>
  <c r="AR135" i="1"/>
  <c r="AP135" i="1"/>
  <c r="AN135" i="1"/>
  <c r="AL135" i="1"/>
  <c r="AJ135" i="1"/>
  <c r="AH135" i="1"/>
  <c r="AF135" i="1"/>
  <c r="AD135" i="1"/>
  <c r="AB135" i="1"/>
  <c r="Z135" i="1"/>
  <c r="X135" i="1"/>
  <c r="V135" i="1"/>
  <c r="T135" i="1"/>
  <c r="R135" i="1"/>
  <c r="P135" i="1"/>
  <c r="N135" i="1"/>
  <c r="DM134" i="1"/>
  <c r="DL134" i="1"/>
  <c r="DJ134" i="1"/>
  <c r="DH134" i="1"/>
  <c r="DF134" i="1"/>
  <c r="DD134" i="1"/>
  <c r="DB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Z134" i="1"/>
  <c r="BX134" i="1"/>
  <c r="BV134" i="1"/>
  <c r="BT134" i="1"/>
  <c r="BR134" i="1"/>
  <c r="BP134" i="1"/>
  <c r="BN134" i="1"/>
  <c r="BL134" i="1"/>
  <c r="BJ134" i="1"/>
  <c r="BH134" i="1"/>
  <c r="BF134" i="1"/>
  <c r="BD134" i="1"/>
  <c r="BB134" i="1"/>
  <c r="AZ134" i="1"/>
  <c r="AX134" i="1"/>
  <c r="AV134" i="1"/>
  <c r="AT134" i="1"/>
  <c r="AR134" i="1"/>
  <c r="AP134" i="1"/>
  <c r="AN134" i="1"/>
  <c r="AL134" i="1"/>
  <c r="AJ134" i="1"/>
  <c r="AH134" i="1"/>
  <c r="AF134" i="1"/>
  <c r="AD134" i="1"/>
  <c r="AB134" i="1"/>
  <c r="Z134" i="1"/>
  <c r="X134" i="1"/>
  <c r="V134" i="1"/>
  <c r="T134" i="1"/>
  <c r="R134" i="1"/>
  <c r="P134" i="1"/>
  <c r="N134" i="1"/>
  <c r="DM133" i="1"/>
  <c r="DL133" i="1"/>
  <c r="DJ133" i="1"/>
  <c r="DH133" i="1"/>
  <c r="DF133" i="1"/>
  <c r="DD133" i="1"/>
  <c r="DB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Z133" i="1"/>
  <c r="BX133" i="1"/>
  <c r="BV133" i="1"/>
  <c r="BT133" i="1"/>
  <c r="BR133" i="1"/>
  <c r="BP133" i="1"/>
  <c r="BN133" i="1"/>
  <c r="BL133" i="1"/>
  <c r="BJ133" i="1"/>
  <c r="BH133" i="1"/>
  <c r="BF133" i="1"/>
  <c r="BD133" i="1"/>
  <c r="BB133" i="1"/>
  <c r="AZ133" i="1"/>
  <c r="AX133" i="1"/>
  <c r="AV133" i="1"/>
  <c r="AT133" i="1"/>
  <c r="AR133" i="1"/>
  <c r="AP133" i="1"/>
  <c r="AN133" i="1"/>
  <c r="AL133" i="1"/>
  <c r="AJ133" i="1"/>
  <c r="AH133" i="1"/>
  <c r="AF133" i="1"/>
  <c r="AD133" i="1"/>
  <c r="AB133" i="1"/>
  <c r="Z133" i="1"/>
  <c r="X133" i="1"/>
  <c r="V133" i="1"/>
  <c r="T133" i="1"/>
  <c r="R133" i="1"/>
  <c r="P133" i="1"/>
  <c r="N133" i="1"/>
  <c r="DM132" i="1"/>
  <c r="DL132" i="1"/>
  <c r="DJ132" i="1"/>
  <c r="DH132" i="1"/>
  <c r="DF132" i="1"/>
  <c r="DD132" i="1"/>
  <c r="DB132" i="1"/>
  <c r="CZ132" i="1"/>
  <c r="CX132" i="1"/>
  <c r="CV132" i="1"/>
  <c r="CT132" i="1"/>
  <c r="CR132" i="1"/>
  <c r="CP132" i="1"/>
  <c r="CN132" i="1"/>
  <c r="CL132" i="1"/>
  <c r="CJ132" i="1"/>
  <c r="CH132" i="1"/>
  <c r="CF132" i="1"/>
  <c r="CD132" i="1"/>
  <c r="CB132" i="1"/>
  <c r="BZ132" i="1"/>
  <c r="BX132" i="1"/>
  <c r="BV132" i="1"/>
  <c r="BT132" i="1"/>
  <c r="BR132" i="1"/>
  <c r="BP132" i="1"/>
  <c r="BN132" i="1"/>
  <c r="BL132" i="1"/>
  <c r="BJ132" i="1"/>
  <c r="BH132" i="1"/>
  <c r="BF132" i="1"/>
  <c r="BD132" i="1"/>
  <c r="BB132" i="1"/>
  <c r="AZ132" i="1"/>
  <c r="AX132" i="1"/>
  <c r="AV132" i="1"/>
  <c r="AT132" i="1"/>
  <c r="AR132" i="1"/>
  <c r="AP132" i="1"/>
  <c r="AN132" i="1"/>
  <c r="AL132" i="1"/>
  <c r="AJ132" i="1"/>
  <c r="AH132" i="1"/>
  <c r="AF132" i="1"/>
  <c r="AD132" i="1"/>
  <c r="AB132" i="1"/>
  <c r="Z132" i="1"/>
  <c r="X132" i="1"/>
  <c r="V132" i="1"/>
  <c r="T132" i="1"/>
  <c r="R132" i="1"/>
  <c r="P132" i="1"/>
  <c r="N132" i="1"/>
  <c r="DM131" i="1"/>
  <c r="DL131" i="1"/>
  <c r="DJ131" i="1"/>
  <c r="DH131" i="1"/>
  <c r="DF131" i="1"/>
  <c r="DD131" i="1"/>
  <c r="DB131" i="1"/>
  <c r="CZ131" i="1"/>
  <c r="CX131" i="1"/>
  <c r="CV131" i="1"/>
  <c r="CT131" i="1"/>
  <c r="CR131" i="1"/>
  <c r="CP131" i="1"/>
  <c r="CN131" i="1"/>
  <c r="CL131" i="1"/>
  <c r="CJ131" i="1"/>
  <c r="CH131" i="1"/>
  <c r="CF131" i="1"/>
  <c r="CD131" i="1"/>
  <c r="CB131" i="1"/>
  <c r="BZ131" i="1"/>
  <c r="BX131" i="1"/>
  <c r="BV131" i="1"/>
  <c r="BT131" i="1"/>
  <c r="BR131" i="1"/>
  <c r="BP131" i="1"/>
  <c r="BN131" i="1"/>
  <c r="BL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H131" i="1"/>
  <c r="AF131" i="1"/>
  <c r="AD131" i="1"/>
  <c r="AB131" i="1"/>
  <c r="Z131" i="1"/>
  <c r="X131" i="1"/>
  <c r="V131" i="1"/>
  <c r="T131" i="1"/>
  <c r="R131" i="1"/>
  <c r="P131" i="1"/>
  <c r="N131" i="1"/>
  <c r="DM130" i="1"/>
  <c r="DL130" i="1"/>
  <c r="DJ130" i="1"/>
  <c r="DH130" i="1"/>
  <c r="DF130" i="1"/>
  <c r="DD130" i="1"/>
  <c r="DB130" i="1"/>
  <c r="CZ130" i="1"/>
  <c r="CX130" i="1"/>
  <c r="CV130" i="1"/>
  <c r="CT130" i="1"/>
  <c r="CR130" i="1"/>
  <c r="CP130" i="1"/>
  <c r="CN130" i="1"/>
  <c r="CL130" i="1"/>
  <c r="CJ130" i="1"/>
  <c r="CH130" i="1"/>
  <c r="CF130" i="1"/>
  <c r="CD130" i="1"/>
  <c r="CB130" i="1"/>
  <c r="BZ130" i="1"/>
  <c r="BX130" i="1"/>
  <c r="BV130" i="1"/>
  <c r="BT130" i="1"/>
  <c r="BR130" i="1"/>
  <c r="BP130" i="1"/>
  <c r="BN130" i="1"/>
  <c r="BL130" i="1"/>
  <c r="BJ130" i="1"/>
  <c r="BH130" i="1"/>
  <c r="BF130" i="1"/>
  <c r="BD130" i="1"/>
  <c r="BB130" i="1"/>
  <c r="AZ130" i="1"/>
  <c r="AX130" i="1"/>
  <c r="AV130" i="1"/>
  <c r="AT130" i="1"/>
  <c r="AR130" i="1"/>
  <c r="AP130" i="1"/>
  <c r="AN130" i="1"/>
  <c r="AL130" i="1"/>
  <c r="AJ130" i="1"/>
  <c r="AH130" i="1"/>
  <c r="AF130" i="1"/>
  <c r="AD130" i="1"/>
  <c r="AB130" i="1"/>
  <c r="Z130" i="1"/>
  <c r="X130" i="1"/>
  <c r="V130" i="1"/>
  <c r="T130" i="1"/>
  <c r="R130" i="1"/>
  <c r="P130" i="1"/>
  <c r="N130" i="1"/>
  <c r="DM129" i="1"/>
  <c r="DL129" i="1"/>
  <c r="DJ129" i="1"/>
  <c r="DH129" i="1"/>
  <c r="DF129" i="1"/>
  <c r="DD129" i="1"/>
  <c r="DB129" i="1"/>
  <c r="CZ129" i="1"/>
  <c r="CX129" i="1"/>
  <c r="CV129" i="1"/>
  <c r="CT129" i="1"/>
  <c r="CR129" i="1"/>
  <c r="CP129" i="1"/>
  <c r="CN129" i="1"/>
  <c r="CL129" i="1"/>
  <c r="CJ129" i="1"/>
  <c r="CH129" i="1"/>
  <c r="CF129" i="1"/>
  <c r="CD129" i="1"/>
  <c r="CB129" i="1"/>
  <c r="BZ129" i="1"/>
  <c r="BX129" i="1"/>
  <c r="BV129" i="1"/>
  <c r="BT129" i="1"/>
  <c r="BR129" i="1"/>
  <c r="BP129" i="1"/>
  <c r="BN129" i="1"/>
  <c r="BL129" i="1"/>
  <c r="BJ129" i="1"/>
  <c r="BH129" i="1"/>
  <c r="BF129" i="1"/>
  <c r="BD129" i="1"/>
  <c r="BB129" i="1"/>
  <c r="AZ129" i="1"/>
  <c r="AX129" i="1"/>
  <c r="AV129" i="1"/>
  <c r="AT129" i="1"/>
  <c r="AR129" i="1"/>
  <c r="AP129" i="1"/>
  <c r="AN129" i="1"/>
  <c r="AL129" i="1"/>
  <c r="AJ129" i="1"/>
  <c r="AH129" i="1"/>
  <c r="AF129" i="1"/>
  <c r="AD129" i="1"/>
  <c r="AB129" i="1"/>
  <c r="Z129" i="1"/>
  <c r="X129" i="1"/>
  <c r="V129" i="1"/>
  <c r="T129" i="1"/>
  <c r="R129" i="1"/>
  <c r="P129" i="1"/>
  <c r="N129" i="1"/>
  <c r="DM128" i="1"/>
  <c r="DL128" i="1"/>
  <c r="DJ128" i="1"/>
  <c r="DH128" i="1"/>
  <c r="DF128" i="1"/>
  <c r="DD128" i="1"/>
  <c r="DB128" i="1"/>
  <c r="CZ128" i="1"/>
  <c r="CX128" i="1"/>
  <c r="CV128" i="1"/>
  <c r="CT128" i="1"/>
  <c r="CR128" i="1"/>
  <c r="CP128" i="1"/>
  <c r="CN128" i="1"/>
  <c r="CL128" i="1"/>
  <c r="CJ128" i="1"/>
  <c r="CH128" i="1"/>
  <c r="CF128" i="1"/>
  <c r="CD128" i="1"/>
  <c r="CB128" i="1"/>
  <c r="BZ128" i="1"/>
  <c r="BX128" i="1"/>
  <c r="BV128" i="1"/>
  <c r="BT128" i="1"/>
  <c r="BR128" i="1"/>
  <c r="BP128" i="1"/>
  <c r="BN128" i="1"/>
  <c r="BL128" i="1"/>
  <c r="BJ128" i="1"/>
  <c r="BH128" i="1"/>
  <c r="BF128" i="1"/>
  <c r="BD128" i="1"/>
  <c r="BB128" i="1"/>
  <c r="AZ128" i="1"/>
  <c r="AX128" i="1"/>
  <c r="AV128" i="1"/>
  <c r="AT128" i="1"/>
  <c r="AR128" i="1"/>
  <c r="AP128" i="1"/>
  <c r="AN128" i="1"/>
  <c r="AL128" i="1"/>
  <c r="AJ128" i="1"/>
  <c r="AH128" i="1"/>
  <c r="AF128" i="1"/>
  <c r="AD128" i="1"/>
  <c r="AB128" i="1"/>
  <c r="Z128" i="1"/>
  <c r="X128" i="1"/>
  <c r="V128" i="1"/>
  <c r="T128" i="1"/>
  <c r="R128" i="1"/>
  <c r="P128" i="1"/>
  <c r="N128" i="1"/>
  <c r="DM127" i="1"/>
  <c r="DL127" i="1"/>
  <c r="DJ127" i="1"/>
  <c r="DH127" i="1"/>
  <c r="DF127" i="1"/>
  <c r="DD127" i="1"/>
  <c r="DB127" i="1"/>
  <c r="CZ127" i="1"/>
  <c r="CX127" i="1"/>
  <c r="CV127" i="1"/>
  <c r="CT127" i="1"/>
  <c r="CR127" i="1"/>
  <c r="CP127" i="1"/>
  <c r="CN127" i="1"/>
  <c r="CL127" i="1"/>
  <c r="CJ127" i="1"/>
  <c r="CH127" i="1"/>
  <c r="CF127" i="1"/>
  <c r="CD127" i="1"/>
  <c r="CB127" i="1"/>
  <c r="BZ127" i="1"/>
  <c r="BX127" i="1"/>
  <c r="BV127" i="1"/>
  <c r="BT127" i="1"/>
  <c r="BR127" i="1"/>
  <c r="BP127" i="1"/>
  <c r="BN127" i="1"/>
  <c r="BL127" i="1"/>
  <c r="BJ127" i="1"/>
  <c r="BH127" i="1"/>
  <c r="BF127" i="1"/>
  <c r="BD127" i="1"/>
  <c r="BB127" i="1"/>
  <c r="AZ127" i="1"/>
  <c r="AX127" i="1"/>
  <c r="AV127" i="1"/>
  <c r="AT127" i="1"/>
  <c r="AR127" i="1"/>
  <c r="AP127" i="1"/>
  <c r="AN127" i="1"/>
  <c r="AL127" i="1"/>
  <c r="AJ127" i="1"/>
  <c r="AH127" i="1"/>
  <c r="AF127" i="1"/>
  <c r="AD127" i="1"/>
  <c r="AB127" i="1"/>
  <c r="Z127" i="1"/>
  <c r="X127" i="1"/>
  <c r="V127" i="1"/>
  <c r="T127" i="1"/>
  <c r="R127" i="1"/>
  <c r="P127" i="1"/>
  <c r="N127" i="1"/>
  <c r="DL126" i="1"/>
  <c r="DJ126" i="1"/>
  <c r="DH126" i="1"/>
  <c r="DF126" i="1"/>
  <c r="DD126" i="1"/>
  <c r="DB126" i="1"/>
  <c r="CZ126" i="1"/>
  <c r="CX126" i="1"/>
  <c r="CV126" i="1"/>
  <c r="CT126" i="1"/>
  <c r="CR126" i="1"/>
  <c r="CP126" i="1"/>
  <c r="CN126" i="1"/>
  <c r="CL126" i="1"/>
  <c r="CJ126" i="1"/>
  <c r="CH126" i="1"/>
  <c r="CF126" i="1"/>
  <c r="CD126" i="1"/>
  <c r="CB126" i="1"/>
  <c r="BY126" i="1"/>
  <c r="BX126" i="1"/>
  <c r="BV126" i="1"/>
  <c r="BT126" i="1"/>
  <c r="BR126" i="1"/>
  <c r="BP126" i="1"/>
  <c r="BM126" i="1"/>
  <c r="BL126" i="1"/>
  <c r="BJ126" i="1"/>
  <c r="BH126" i="1"/>
  <c r="BF126" i="1"/>
  <c r="BD126" i="1"/>
  <c r="BB126" i="1"/>
  <c r="AZ126" i="1"/>
  <c r="AX126" i="1"/>
  <c r="AV126" i="1"/>
  <c r="AT126" i="1"/>
  <c r="AR126" i="1"/>
  <c r="AP126" i="1"/>
  <c r="AN126" i="1"/>
  <c r="AL126" i="1"/>
  <c r="AJ126" i="1"/>
  <c r="AH126" i="1"/>
  <c r="AF126" i="1"/>
  <c r="AD126" i="1"/>
  <c r="AB126" i="1"/>
  <c r="Z126" i="1"/>
  <c r="X126" i="1"/>
  <c r="V126" i="1"/>
  <c r="T126" i="1"/>
  <c r="R126" i="1"/>
  <c r="O126" i="1"/>
  <c r="N126" i="1"/>
  <c r="DM125" i="1"/>
  <c r="DL125" i="1"/>
  <c r="DJ125" i="1"/>
  <c r="DH125" i="1"/>
  <c r="DF125" i="1"/>
  <c r="DD125" i="1"/>
  <c r="DB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Z125" i="1"/>
  <c r="BX125" i="1"/>
  <c r="BV125" i="1"/>
  <c r="BT125" i="1"/>
  <c r="BR125" i="1"/>
  <c r="BP125" i="1"/>
  <c r="BN125" i="1"/>
  <c r="BL125" i="1"/>
  <c r="BJ125" i="1"/>
  <c r="BH125" i="1"/>
  <c r="BF125" i="1"/>
  <c r="BD125" i="1"/>
  <c r="BB125" i="1"/>
  <c r="AZ125" i="1"/>
  <c r="AX125" i="1"/>
  <c r="AV125" i="1"/>
  <c r="AT125" i="1"/>
  <c r="AR125" i="1"/>
  <c r="AP125" i="1"/>
  <c r="AN125" i="1"/>
  <c r="AL125" i="1"/>
  <c r="AJ125" i="1"/>
  <c r="AH125" i="1"/>
  <c r="AF125" i="1"/>
  <c r="AD125" i="1"/>
  <c r="AB125" i="1"/>
  <c r="Z125" i="1"/>
  <c r="X125" i="1"/>
  <c r="V125" i="1"/>
  <c r="T125" i="1"/>
  <c r="R125" i="1"/>
  <c r="P125" i="1"/>
  <c r="N125" i="1"/>
  <c r="DM124" i="1"/>
  <c r="DL124" i="1"/>
  <c r="DJ124" i="1"/>
  <c r="DH124" i="1"/>
  <c r="DF124" i="1"/>
  <c r="DD124" i="1"/>
  <c r="DB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Z124" i="1"/>
  <c r="BX124" i="1"/>
  <c r="BV124" i="1"/>
  <c r="BT124" i="1"/>
  <c r="BR124" i="1"/>
  <c r="BP124" i="1"/>
  <c r="BN124" i="1"/>
  <c r="BL124" i="1"/>
  <c r="BJ124" i="1"/>
  <c r="BH124" i="1"/>
  <c r="BF124" i="1"/>
  <c r="BD124" i="1"/>
  <c r="BB124" i="1"/>
  <c r="AZ124" i="1"/>
  <c r="AX124" i="1"/>
  <c r="AV124" i="1"/>
  <c r="AT124" i="1"/>
  <c r="AR124" i="1"/>
  <c r="AP124" i="1"/>
  <c r="AN124" i="1"/>
  <c r="AL124" i="1"/>
  <c r="AJ124" i="1"/>
  <c r="AH124" i="1"/>
  <c r="AF124" i="1"/>
  <c r="AD124" i="1"/>
  <c r="AB124" i="1"/>
  <c r="Z124" i="1"/>
  <c r="X124" i="1"/>
  <c r="V124" i="1"/>
  <c r="T124" i="1"/>
  <c r="R124" i="1"/>
  <c r="P124" i="1"/>
  <c r="N124" i="1"/>
  <c r="DK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CA123" i="1"/>
  <c r="BW123" i="1"/>
  <c r="BU123" i="1"/>
  <c r="BS123" i="1"/>
  <c r="BQ123" i="1"/>
  <c r="BO123" i="1"/>
  <c r="BK123" i="1"/>
  <c r="BI123" i="1"/>
  <c r="BG123" i="1"/>
  <c r="BE123" i="1"/>
  <c r="BC123" i="1"/>
  <c r="BA123" i="1"/>
  <c r="AY123" i="1"/>
  <c r="AW123" i="1"/>
  <c r="AU123" i="1"/>
  <c r="AS123" i="1"/>
  <c r="AQ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M123" i="1"/>
  <c r="DL122" i="1"/>
  <c r="DJ122" i="1"/>
  <c r="DH122" i="1"/>
  <c r="DF122" i="1"/>
  <c r="DD122" i="1"/>
  <c r="DB122" i="1"/>
  <c r="CZ122" i="1"/>
  <c r="CX122" i="1"/>
  <c r="CV122" i="1"/>
  <c r="CT122" i="1"/>
  <c r="CR122" i="1"/>
  <c r="CP122" i="1"/>
  <c r="CN122" i="1"/>
  <c r="CL122" i="1"/>
  <c r="CJ122" i="1"/>
  <c r="CH122" i="1"/>
  <c r="CF122" i="1"/>
  <c r="CD122" i="1"/>
  <c r="CB122" i="1"/>
  <c r="BZ122" i="1"/>
  <c r="BX122" i="1"/>
  <c r="BV122" i="1"/>
  <c r="BT122" i="1"/>
  <c r="BR122" i="1"/>
  <c r="BP122" i="1"/>
  <c r="BM122" i="1"/>
  <c r="BN122" i="1" s="1"/>
  <c r="BL122" i="1"/>
  <c r="BJ122" i="1"/>
  <c r="BH122" i="1"/>
  <c r="BF122" i="1"/>
  <c r="BD122" i="1"/>
  <c r="BB122" i="1"/>
  <c r="AZ122" i="1"/>
  <c r="AX122" i="1"/>
  <c r="AV122" i="1"/>
  <c r="AT122" i="1"/>
  <c r="AQ122" i="1"/>
  <c r="AP122" i="1"/>
  <c r="AN122" i="1"/>
  <c r="AL122" i="1"/>
  <c r="AJ122" i="1"/>
  <c r="AH122" i="1"/>
  <c r="AF122" i="1"/>
  <c r="AD122" i="1"/>
  <c r="AB122" i="1"/>
  <c r="Z122" i="1"/>
  <c r="X122" i="1"/>
  <c r="V122" i="1"/>
  <c r="T122" i="1"/>
  <c r="R122" i="1"/>
  <c r="P122" i="1"/>
  <c r="N122" i="1"/>
  <c r="DL121" i="1"/>
  <c r="DJ121" i="1"/>
  <c r="DH121" i="1"/>
  <c r="DF121" i="1"/>
  <c r="DD121" i="1"/>
  <c r="DB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Z121" i="1"/>
  <c r="BX121" i="1"/>
  <c r="BV121" i="1"/>
  <c r="BT121" i="1"/>
  <c r="BR121" i="1"/>
  <c r="BP121" i="1"/>
  <c r="BN121" i="1"/>
  <c r="BL121" i="1"/>
  <c r="BJ121" i="1"/>
  <c r="BH121" i="1"/>
  <c r="BF121" i="1"/>
  <c r="BD121" i="1"/>
  <c r="BB121" i="1"/>
  <c r="AZ121" i="1"/>
  <c r="AX121" i="1"/>
  <c r="AV121" i="1"/>
  <c r="AT121" i="1"/>
  <c r="AR121" i="1"/>
  <c r="AP121" i="1"/>
  <c r="AN121" i="1"/>
  <c r="AL121" i="1"/>
  <c r="AJ121" i="1"/>
  <c r="AH121" i="1"/>
  <c r="AF121" i="1"/>
  <c r="AD121" i="1"/>
  <c r="AB121" i="1"/>
  <c r="Z121" i="1"/>
  <c r="X121" i="1"/>
  <c r="V121" i="1"/>
  <c r="T121" i="1"/>
  <c r="R121" i="1"/>
  <c r="O121" i="1"/>
  <c r="N121" i="1"/>
  <c r="DL120" i="1"/>
  <c r="DJ120" i="1"/>
  <c r="DH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D120" i="1"/>
  <c r="CB120" i="1"/>
  <c r="BZ120" i="1"/>
  <c r="BX120" i="1"/>
  <c r="BV120" i="1"/>
  <c r="BT120" i="1"/>
  <c r="BR120" i="1"/>
  <c r="BP120" i="1"/>
  <c r="BN120" i="1"/>
  <c r="BL120" i="1"/>
  <c r="BJ120" i="1"/>
  <c r="BH120" i="1"/>
  <c r="BF120" i="1"/>
  <c r="BD120" i="1"/>
  <c r="BB120" i="1"/>
  <c r="AZ120" i="1"/>
  <c r="AX120" i="1"/>
  <c r="AV120" i="1"/>
  <c r="AT120" i="1"/>
  <c r="AR120" i="1"/>
  <c r="AP120" i="1"/>
  <c r="AN120" i="1"/>
  <c r="AL120" i="1"/>
  <c r="AJ120" i="1"/>
  <c r="AH120" i="1"/>
  <c r="AF120" i="1"/>
  <c r="AD120" i="1"/>
  <c r="AB120" i="1"/>
  <c r="Z120" i="1"/>
  <c r="X120" i="1"/>
  <c r="V120" i="1"/>
  <c r="T120" i="1"/>
  <c r="R120" i="1"/>
  <c r="O120" i="1"/>
  <c r="DM120" i="1" s="1"/>
  <c r="N120" i="1"/>
  <c r="DL119" i="1"/>
  <c r="DJ119" i="1"/>
  <c r="DH119" i="1"/>
  <c r="DF119" i="1"/>
  <c r="DD119" i="1"/>
  <c r="DB119" i="1"/>
  <c r="CZ119" i="1"/>
  <c r="CX119" i="1"/>
  <c r="CV119" i="1"/>
  <c r="CT119" i="1"/>
  <c r="CR119" i="1"/>
  <c r="CP119" i="1"/>
  <c r="CN119" i="1"/>
  <c r="CL119" i="1"/>
  <c r="CJ119" i="1"/>
  <c r="CH119" i="1"/>
  <c r="CF119" i="1"/>
  <c r="CD119" i="1"/>
  <c r="CB119" i="1"/>
  <c r="BZ119" i="1"/>
  <c r="BX119" i="1"/>
  <c r="BV119" i="1"/>
  <c r="BT119" i="1"/>
  <c r="BR119" i="1"/>
  <c r="BP119" i="1"/>
  <c r="BN119" i="1"/>
  <c r="BL119" i="1"/>
  <c r="BJ119" i="1"/>
  <c r="BH119" i="1"/>
  <c r="BF119" i="1"/>
  <c r="BD119" i="1"/>
  <c r="BB119" i="1"/>
  <c r="AZ119" i="1"/>
  <c r="AX119" i="1"/>
  <c r="AV119" i="1"/>
  <c r="AT119" i="1"/>
  <c r="AR119" i="1"/>
  <c r="AP119" i="1"/>
  <c r="AN119" i="1"/>
  <c r="AL119" i="1"/>
  <c r="AJ119" i="1"/>
  <c r="AH119" i="1"/>
  <c r="AF119" i="1"/>
  <c r="AD119" i="1"/>
  <c r="AB119" i="1"/>
  <c r="Z119" i="1"/>
  <c r="X119" i="1"/>
  <c r="V119" i="1"/>
  <c r="T119" i="1"/>
  <c r="R119" i="1"/>
  <c r="O119" i="1"/>
  <c r="P119" i="1" s="1"/>
  <c r="N119" i="1"/>
  <c r="DL118" i="1"/>
  <c r="DJ118" i="1"/>
  <c r="DH118" i="1"/>
  <c r="DF118" i="1"/>
  <c r="DD118" i="1"/>
  <c r="DB118" i="1"/>
  <c r="CZ118" i="1"/>
  <c r="CX118" i="1"/>
  <c r="CV118" i="1"/>
  <c r="CT118" i="1"/>
  <c r="CR118" i="1"/>
  <c r="CP118" i="1"/>
  <c r="CN118" i="1"/>
  <c r="CL118" i="1"/>
  <c r="CJ118" i="1"/>
  <c r="CH118" i="1"/>
  <c r="CF118" i="1"/>
  <c r="CD118" i="1"/>
  <c r="CB118" i="1"/>
  <c r="BZ118" i="1"/>
  <c r="BX118" i="1"/>
  <c r="BV118" i="1"/>
  <c r="BT118" i="1"/>
  <c r="BR118" i="1"/>
  <c r="BP118" i="1"/>
  <c r="BM118" i="1"/>
  <c r="BL118" i="1"/>
  <c r="BJ118" i="1"/>
  <c r="BH118" i="1"/>
  <c r="BF118" i="1"/>
  <c r="BD118" i="1"/>
  <c r="BB118" i="1"/>
  <c r="AZ118" i="1"/>
  <c r="AX118" i="1"/>
  <c r="AV118" i="1"/>
  <c r="AT118" i="1"/>
  <c r="AR118" i="1"/>
  <c r="AP118" i="1"/>
  <c r="AN118" i="1"/>
  <c r="AL118" i="1"/>
  <c r="AJ118" i="1"/>
  <c r="AH118" i="1"/>
  <c r="AF118" i="1"/>
  <c r="AD118" i="1"/>
  <c r="AB118" i="1"/>
  <c r="Z118" i="1"/>
  <c r="X118" i="1"/>
  <c r="V118" i="1"/>
  <c r="T118" i="1"/>
  <c r="R118" i="1"/>
  <c r="P118" i="1"/>
  <c r="N118" i="1"/>
  <c r="DM117" i="1"/>
  <c r="DL117" i="1"/>
  <c r="DJ117" i="1"/>
  <c r="DH117" i="1"/>
  <c r="DF117" i="1"/>
  <c r="DD117" i="1"/>
  <c r="DB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Z117" i="1"/>
  <c r="BX117" i="1"/>
  <c r="BV117" i="1"/>
  <c r="BT117" i="1"/>
  <c r="BR117" i="1"/>
  <c r="BP117" i="1"/>
  <c r="BN117" i="1"/>
  <c r="BL117" i="1"/>
  <c r="BJ117" i="1"/>
  <c r="BH117" i="1"/>
  <c r="BF117" i="1"/>
  <c r="BD117" i="1"/>
  <c r="BB117" i="1"/>
  <c r="AZ117" i="1"/>
  <c r="AX117" i="1"/>
  <c r="AV117" i="1"/>
  <c r="AT117" i="1"/>
  <c r="AR117" i="1"/>
  <c r="AP117" i="1"/>
  <c r="AN117" i="1"/>
  <c r="AL117" i="1"/>
  <c r="AJ117" i="1"/>
  <c r="AH117" i="1"/>
  <c r="AF117" i="1"/>
  <c r="AD117" i="1"/>
  <c r="AB117" i="1"/>
  <c r="Z117" i="1"/>
  <c r="X117" i="1"/>
  <c r="V117" i="1"/>
  <c r="T117" i="1"/>
  <c r="R117" i="1"/>
  <c r="P117" i="1"/>
  <c r="N117" i="1"/>
  <c r="DM116" i="1"/>
  <c r="DL116" i="1"/>
  <c r="DJ116" i="1"/>
  <c r="DH116" i="1"/>
  <c r="DF116" i="1"/>
  <c r="DD116" i="1"/>
  <c r="DB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Z116" i="1"/>
  <c r="BX116" i="1"/>
  <c r="BV116" i="1"/>
  <c r="BT116" i="1"/>
  <c r="BR116" i="1"/>
  <c r="BP116" i="1"/>
  <c r="BN116" i="1"/>
  <c r="BL116" i="1"/>
  <c r="BJ116" i="1"/>
  <c r="BH116" i="1"/>
  <c r="BF116" i="1"/>
  <c r="BD116" i="1"/>
  <c r="BB116" i="1"/>
  <c r="AZ116" i="1"/>
  <c r="AX116" i="1"/>
  <c r="AV116" i="1"/>
  <c r="AT116" i="1"/>
  <c r="AR116" i="1"/>
  <c r="AP116" i="1"/>
  <c r="AN116" i="1"/>
  <c r="AL116" i="1"/>
  <c r="AJ116" i="1"/>
  <c r="AH116" i="1"/>
  <c r="AF116" i="1"/>
  <c r="AD116" i="1"/>
  <c r="AB116" i="1"/>
  <c r="Z116" i="1"/>
  <c r="X116" i="1"/>
  <c r="V116" i="1"/>
  <c r="T116" i="1"/>
  <c r="R116" i="1"/>
  <c r="P116" i="1"/>
  <c r="N116" i="1"/>
  <c r="DL115" i="1"/>
  <c r="DJ115" i="1"/>
  <c r="DH115" i="1"/>
  <c r="DF115" i="1"/>
  <c r="DD115" i="1"/>
  <c r="DB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Z115" i="1"/>
  <c r="BX115" i="1"/>
  <c r="BV115" i="1"/>
  <c r="BT115" i="1"/>
  <c r="BR115" i="1"/>
  <c r="BP115" i="1"/>
  <c r="BM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F115" i="1"/>
  <c r="AD115" i="1"/>
  <c r="AB115" i="1"/>
  <c r="Z115" i="1"/>
  <c r="X115" i="1"/>
  <c r="V115" i="1"/>
  <c r="T115" i="1"/>
  <c r="R115" i="1"/>
  <c r="P115" i="1"/>
  <c r="N115" i="1"/>
  <c r="DM114" i="1"/>
  <c r="DL114" i="1"/>
  <c r="DJ114" i="1"/>
  <c r="DH114" i="1"/>
  <c r="DF114" i="1"/>
  <c r="DD114" i="1"/>
  <c r="DB114" i="1"/>
  <c r="CZ114" i="1"/>
  <c r="CX114" i="1"/>
  <c r="CV114" i="1"/>
  <c r="CT114" i="1"/>
  <c r="CR114" i="1"/>
  <c r="CP114" i="1"/>
  <c r="CN114" i="1"/>
  <c r="CL114" i="1"/>
  <c r="CJ114" i="1"/>
  <c r="CH114" i="1"/>
  <c r="CF114" i="1"/>
  <c r="CD114" i="1"/>
  <c r="CB114" i="1"/>
  <c r="BZ114" i="1"/>
  <c r="BX114" i="1"/>
  <c r="BV114" i="1"/>
  <c r="BT114" i="1"/>
  <c r="BR114" i="1"/>
  <c r="BP114" i="1"/>
  <c r="BN114" i="1"/>
  <c r="BL114" i="1"/>
  <c r="BJ114" i="1"/>
  <c r="BH114" i="1"/>
  <c r="BF114" i="1"/>
  <c r="BD114" i="1"/>
  <c r="BB114" i="1"/>
  <c r="AZ114" i="1"/>
  <c r="AX114" i="1"/>
  <c r="AV114" i="1"/>
  <c r="AT114" i="1"/>
  <c r="AR114" i="1"/>
  <c r="AP114" i="1"/>
  <c r="AN114" i="1"/>
  <c r="AL114" i="1"/>
  <c r="AJ114" i="1"/>
  <c r="AH114" i="1"/>
  <c r="AF114" i="1"/>
  <c r="AD114" i="1"/>
  <c r="AB114" i="1"/>
  <c r="Z114" i="1"/>
  <c r="X114" i="1"/>
  <c r="V114" i="1"/>
  <c r="T114" i="1"/>
  <c r="R114" i="1"/>
  <c r="P114" i="1"/>
  <c r="N114" i="1"/>
  <c r="DM113" i="1"/>
  <c r="DL113" i="1"/>
  <c r="DJ113" i="1"/>
  <c r="DH113" i="1"/>
  <c r="DF113" i="1"/>
  <c r="DD113" i="1"/>
  <c r="DB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Z113" i="1"/>
  <c r="BX113" i="1"/>
  <c r="BV113" i="1"/>
  <c r="BT113" i="1"/>
  <c r="BR113" i="1"/>
  <c r="BP113" i="1"/>
  <c r="BN113" i="1"/>
  <c r="BL113" i="1"/>
  <c r="BJ113" i="1"/>
  <c r="BH113" i="1"/>
  <c r="BF113" i="1"/>
  <c r="BD113" i="1"/>
  <c r="BB113" i="1"/>
  <c r="AZ113" i="1"/>
  <c r="AX113" i="1"/>
  <c r="AV113" i="1"/>
  <c r="AT113" i="1"/>
  <c r="AR113" i="1"/>
  <c r="AP113" i="1"/>
  <c r="AN113" i="1"/>
  <c r="AL113" i="1"/>
  <c r="AJ113" i="1"/>
  <c r="AH113" i="1"/>
  <c r="AF113" i="1"/>
  <c r="AD113" i="1"/>
  <c r="AB113" i="1"/>
  <c r="Z113" i="1"/>
  <c r="X113" i="1"/>
  <c r="V113" i="1"/>
  <c r="T113" i="1"/>
  <c r="R113" i="1"/>
  <c r="P113" i="1"/>
  <c r="N113" i="1"/>
  <c r="DM112" i="1"/>
  <c r="DL112" i="1"/>
  <c r="DJ112" i="1"/>
  <c r="DH112" i="1"/>
  <c r="DF112" i="1"/>
  <c r="DD112" i="1"/>
  <c r="DB112" i="1"/>
  <c r="CZ112" i="1"/>
  <c r="CX112" i="1"/>
  <c r="CV112" i="1"/>
  <c r="CT112" i="1"/>
  <c r="CR112" i="1"/>
  <c r="CP112" i="1"/>
  <c r="CN112" i="1"/>
  <c r="CL112" i="1"/>
  <c r="CJ112" i="1"/>
  <c r="CH112" i="1"/>
  <c r="CF112" i="1"/>
  <c r="CD112" i="1"/>
  <c r="CB112" i="1"/>
  <c r="BZ112" i="1"/>
  <c r="BX112" i="1"/>
  <c r="BV112" i="1"/>
  <c r="BT112" i="1"/>
  <c r="BR112" i="1"/>
  <c r="BP112" i="1"/>
  <c r="BN112" i="1"/>
  <c r="BL112" i="1"/>
  <c r="BJ112" i="1"/>
  <c r="BH112" i="1"/>
  <c r="BF112" i="1"/>
  <c r="BD112" i="1"/>
  <c r="BB112" i="1"/>
  <c r="AZ112" i="1"/>
  <c r="AX112" i="1"/>
  <c r="AV112" i="1"/>
  <c r="AT112" i="1"/>
  <c r="AR112" i="1"/>
  <c r="AP112" i="1"/>
  <c r="AN112" i="1"/>
  <c r="AL112" i="1"/>
  <c r="AJ112" i="1"/>
  <c r="AH112" i="1"/>
  <c r="AF112" i="1"/>
  <c r="AD112" i="1"/>
  <c r="AB112" i="1"/>
  <c r="Z112" i="1"/>
  <c r="X112" i="1"/>
  <c r="V112" i="1"/>
  <c r="T112" i="1"/>
  <c r="R112" i="1"/>
  <c r="P112" i="1"/>
  <c r="N112" i="1"/>
  <c r="DM111" i="1"/>
  <c r="DL111" i="1"/>
  <c r="DJ111" i="1"/>
  <c r="DH111" i="1"/>
  <c r="DF111" i="1"/>
  <c r="DD111" i="1"/>
  <c r="DB111" i="1"/>
  <c r="CZ111" i="1"/>
  <c r="CX111" i="1"/>
  <c r="CV111" i="1"/>
  <c r="CT111" i="1"/>
  <c r="CR111" i="1"/>
  <c r="CP111" i="1"/>
  <c r="CN111" i="1"/>
  <c r="CL111" i="1"/>
  <c r="CJ111" i="1"/>
  <c r="CH111" i="1"/>
  <c r="CF111" i="1"/>
  <c r="CD111" i="1"/>
  <c r="CB111" i="1"/>
  <c r="BZ111" i="1"/>
  <c r="BX111" i="1"/>
  <c r="BV111" i="1"/>
  <c r="BT111" i="1"/>
  <c r="BR111" i="1"/>
  <c r="BP111" i="1"/>
  <c r="BN111" i="1"/>
  <c r="BL111" i="1"/>
  <c r="BJ111" i="1"/>
  <c r="BH111" i="1"/>
  <c r="BF111" i="1"/>
  <c r="BD111" i="1"/>
  <c r="BB111" i="1"/>
  <c r="AZ111" i="1"/>
  <c r="AX111" i="1"/>
  <c r="AV111" i="1"/>
  <c r="AT111" i="1"/>
  <c r="AR111" i="1"/>
  <c r="AP111" i="1"/>
  <c r="AN111" i="1"/>
  <c r="AL111" i="1"/>
  <c r="AJ111" i="1"/>
  <c r="AH111" i="1"/>
  <c r="AF111" i="1"/>
  <c r="AD111" i="1"/>
  <c r="AB111" i="1"/>
  <c r="Z111" i="1"/>
  <c r="X111" i="1"/>
  <c r="V111" i="1"/>
  <c r="T111" i="1"/>
  <c r="R111" i="1"/>
  <c r="P111" i="1"/>
  <c r="N111" i="1"/>
  <c r="DM110" i="1"/>
  <c r="DL110" i="1"/>
  <c r="DJ110" i="1"/>
  <c r="DH110" i="1"/>
  <c r="DF110" i="1"/>
  <c r="DD110" i="1"/>
  <c r="DB110" i="1"/>
  <c r="CZ110" i="1"/>
  <c r="CX110" i="1"/>
  <c r="CV110" i="1"/>
  <c r="CT110" i="1"/>
  <c r="CR110" i="1"/>
  <c r="CP110" i="1"/>
  <c r="CL110" i="1"/>
  <c r="CJ110" i="1"/>
  <c r="CH110" i="1"/>
  <c r="CF110" i="1"/>
  <c r="CD110" i="1"/>
  <c r="CB110" i="1"/>
  <c r="BZ110" i="1"/>
  <c r="BX110" i="1"/>
  <c r="BV110" i="1"/>
  <c r="BT110" i="1"/>
  <c r="BR110" i="1"/>
  <c r="BP110" i="1"/>
  <c r="BN110" i="1"/>
  <c r="BL110" i="1"/>
  <c r="BJ110" i="1"/>
  <c r="BH110" i="1"/>
  <c r="BF110" i="1"/>
  <c r="BD110" i="1"/>
  <c r="BB110" i="1"/>
  <c r="AZ110" i="1"/>
  <c r="AX110" i="1"/>
  <c r="AV110" i="1"/>
  <c r="AT110" i="1"/>
  <c r="AR110" i="1"/>
  <c r="AP110" i="1"/>
  <c r="AN110" i="1"/>
  <c r="AL110" i="1"/>
  <c r="AJ110" i="1"/>
  <c r="AH110" i="1"/>
  <c r="AF110" i="1"/>
  <c r="AD110" i="1"/>
  <c r="AB110" i="1"/>
  <c r="Z110" i="1"/>
  <c r="X110" i="1"/>
  <c r="V110" i="1"/>
  <c r="T110" i="1"/>
  <c r="R110" i="1"/>
  <c r="P110" i="1"/>
  <c r="N110" i="1"/>
  <c r="DM109" i="1"/>
  <c r="DL109" i="1"/>
  <c r="DJ109" i="1"/>
  <c r="DH109" i="1"/>
  <c r="DF109" i="1"/>
  <c r="DD109" i="1"/>
  <c r="DB109" i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CB109" i="1"/>
  <c r="BZ109" i="1"/>
  <c r="BX109" i="1"/>
  <c r="BV109" i="1"/>
  <c r="BT109" i="1"/>
  <c r="BR109" i="1"/>
  <c r="BP109" i="1"/>
  <c r="BN109" i="1"/>
  <c r="BL109" i="1"/>
  <c r="BJ109" i="1"/>
  <c r="BH109" i="1"/>
  <c r="BF109" i="1"/>
  <c r="BD109" i="1"/>
  <c r="BB109" i="1"/>
  <c r="AZ109" i="1"/>
  <c r="AX109" i="1"/>
  <c r="AV109" i="1"/>
  <c r="AT109" i="1"/>
  <c r="AR109" i="1"/>
  <c r="AP109" i="1"/>
  <c r="AN109" i="1"/>
  <c r="AL109" i="1"/>
  <c r="AJ109" i="1"/>
  <c r="AH109" i="1"/>
  <c r="AF109" i="1"/>
  <c r="AD109" i="1"/>
  <c r="AB109" i="1"/>
  <c r="Z109" i="1"/>
  <c r="X109" i="1"/>
  <c r="V109" i="1"/>
  <c r="T109" i="1"/>
  <c r="R109" i="1"/>
  <c r="P109" i="1"/>
  <c r="N109" i="1"/>
  <c r="DM108" i="1"/>
  <c r="DL108" i="1"/>
  <c r="DJ108" i="1"/>
  <c r="DH108" i="1"/>
  <c r="DF108" i="1"/>
  <c r="DD108" i="1"/>
  <c r="DB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BZ108" i="1"/>
  <c r="BX108" i="1"/>
  <c r="BV108" i="1"/>
  <c r="BT108" i="1"/>
  <c r="BR108" i="1"/>
  <c r="BP108" i="1"/>
  <c r="BN108" i="1"/>
  <c r="BL108" i="1"/>
  <c r="BJ108" i="1"/>
  <c r="BH108" i="1"/>
  <c r="BF108" i="1"/>
  <c r="BD108" i="1"/>
  <c r="BB108" i="1"/>
  <c r="AZ108" i="1"/>
  <c r="AX108" i="1"/>
  <c r="AV108" i="1"/>
  <c r="AT108" i="1"/>
  <c r="AR108" i="1"/>
  <c r="AP108" i="1"/>
  <c r="AN108" i="1"/>
  <c r="AL108" i="1"/>
  <c r="AJ108" i="1"/>
  <c r="AH108" i="1"/>
  <c r="AF108" i="1"/>
  <c r="AD108" i="1"/>
  <c r="AB108" i="1"/>
  <c r="Z108" i="1"/>
  <c r="X108" i="1"/>
  <c r="V108" i="1"/>
  <c r="T108" i="1"/>
  <c r="R108" i="1"/>
  <c r="P108" i="1"/>
  <c r="N108" i="1"/>
  <c r="DM107" i="1"/>
  <c r="DL107" i="1"/>
  <c r="DJ107" i="1"/>
  <c r="DH107" i="1"/>
  <c r="DF107" i="1"/>
  <c r="DD107" i="1"/>
  <c r="DB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Z107" i="1"/>
  <c r="BX107" i="1"/>
  <c r="BV107" i="1"/>
  <c r="BT107" i="1"/>
  <c r="BR107" i="1"/>
  <c r="BP107" i="1"/>
  <c r="BN107" i="1"/>
  <c r="BL107" i="1"/>
  <c r="BJ107" i="1"/>
  <c r="BH107" i="1"/>
  <c r="BF107" i="1"/>
  <c r="BD107" i="1"/>
  <c r="BB107" i="1"/>
  <c r="AZ107" i="1"/>
  <c r="AX107" i="1"/>
  <c r="AV107" i="1"/>
  <c r="AT107" i="1"/>
  <c r="AR107" i="1"/>
  <c r="AP107" i="1"/>
  <c r="AN107" i="1"/>
  <c r="AL107" i="1"/>
  <c r="AJ107" i="1"/>
  <c r="AH107" i="1"/>
  <c r="AF107" i="1"/>
  <c r="AD107" i="1"/>
  <c r="AB107" i="1"/>
  <c r="Z107" i="1"/>
  <c r="X107" i="1"/>
  <c r="V107" i="1"/>
  <c r="T107" i="1"/>
  <c r="R107" i="1"/>
  <c r="P107" i="1"/>
  <c r="N107" i="1"/>
  <c r="DK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CA106" i="1"/>
  <c r="BY106" i="1"/>
  <c r="BW106" i="1"/>
  <c r="BU106" i="1"/>
  <c r="BS106" i="1"/>
  <c r="BQ106" i="1"/>
  <c r="BO106" i="1"/>
  <c r="BK106" i="1"/>
  <c r="BI106" i="1"/>
  <c r="BG106" i="1"/>
  <c r="BE106" i="1"/>
  <c r="BC106" i="1"/>
  <c r="BA106" i="1"/>
  <c r="AY106" i="1"/>
  <c r="AW106" i="1"/>
  <c r="AU106" i="1"/>
  <c r="AS106" i="1"/>
  <c r="AQ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M106" i="1"/>
  <c r="DM105" i="1"/>
  <c r="DL105" i="1"/>
  <c r="DJ105" i="1"/>
  <c r="DH105" i="1"/>
  <c r="DF105" i="1"/>
  <c r="DD105" i="1"/>
  <c r="DB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Z105" i="1"/>
  <c r="BX105" i="1"/>
  <c r="BV105" i="1"/>
  <c r="BT105" i="1"/>
  <c r="BR105" i="1"/>
  <c r="BP105" i="1"/>
  <c r="BN105" i="1"/>
  <c r="BL105" i="1"/>
  <c r="BJ105" i="1"/>
  <c r="BH105" i="1"/>
  <c r="BF105" i="1"/>
  <c r="BD105" i="1"/>
  <c r="BB105" i="1"/>
  <c r="AZ105" i="1"/>
  <c r="AX105" i="1"/>
  <c r="AV105" i="1"/>
  <c r="AT105" i="1"/>
  <c r="AR105" i="1"/>
  <c r="AP105" i="1"/>
  <c r="AN105" i="1"/>
  <c r="AL105" i="1"/>
  <c r="AJ105" i="1"/>
  <c r="AH105" i="1"/>
  <c r="AF105" i="1"/>
  <c r="AD105" i="1"/>
  <c r="AB105" i="1"/>
  <c r="Z105" i="1"/>
  <c r="X105" i="1"/>
  <c r="V105" i="1"/>
  <c r="T105" i="1"/>
  <c r="R105" i="1"/>
  <c r="P105" i="1"/>
  <c r="N105" i="1"/>
  <c r="DM104" i="1"/>
  <c r="DL104" i="1"/>
  <c r="DJ104" i="1"/>
  <c r="DH104" i="1"/>
  <c r="DF104" i="1"/>
  <c r="DD104" i="1"/>
  <c r="DB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Z104" i="1"/>
  <c r="BX104" i="1"/>
  <c r="BV104" i="1"/>
  <c r="BT104" i="1"/>
  <c r="BR104" i="1"/>
  <c r="BP104" i="1"/>
  <c r="BN104" i="1"/>
  <c r="BL104" i="1"/>
  <c r="BJ104" i="1"/>
  <c r="BH104" i="1"/>
  <c r="BF104" i="1"/>
  <c r="BD104" i="1"/>
  <c r="BB104" i="1"/>
  <c r="AZ104" i="1"/>
  <c r="AX104" i="1"/>
  <c r="AV104" i="1"/>
  <c r="AT104" i="1"/>
  <c r="AR104" i="1"/>
  <c r="AP104" i="1"/>
  <c r="AN104" i="1"/>
  <c r="AL104" i="1"/>
  <c r="AJ104" i="1"/>
  <c r="AH104" i="1"/>
  <c r="AF104" i="1"/>
  <c r="AD104" i="1"/>
  <c r="AB104" i="1"/>
  <c r="Z104" i="1"/>
  <c r="X104" i="1"/>
  <c r="V104" i="1"/>
  <c r="T104" i="1"/>
  <c r="R104" i="1"/>
  <c r="P104" i="1"/>
  <c r="N104" i="1"/>
  <c r="DM103" i="1"/>
  <c r="DL103" i="1"/>
  <c r="DJ103" i="1"/>
  <c r="DH103" i="1"/>
  <c r="DF103" i="1"/>
  <c r="DD103" i="1"/>
  <c r="DB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Z103" i="1"/>
  <c r="BZ102" i="1" s="1"/>
  <c r="BX103" i="1"/>
  <c r="BV103" i="1"/>
  <c r="BT103" i="1"/>
  <c r="BR103" i="1"/>
  <c r="BP103" i="1"/>
  <c r="BN103" i="1"/>
  <c r="BL103" i="1"/>
  <c r="BJ103" i="1"/>
  <c r="BH103" i="1"/>
  <c r="BF103" i="1"/>
  <c r="BD103" i="1"/>
  <c r="BB103" i="1"/>
  <c r="AZ103" i="1"/>
  <c r="AX103" i="1"/>
  <c r="AV103" i="1"/>
  <c r="AT103" i="1"/>
  <c r="AR103" i="1"/>
  <c r="AP103" i="1"/>
  <c r="AN103" i="1"/>
  <c r="AL103" i="1"/>
  <c r="AJ103" i="1"/>
  <c r="AH103" i="1"/>
  <c r="AF103" i="1"/>
  <c r="AD103" i="1"/>
  <c r="AB103" i="1"/>
  <c r="Z103" i="1"/>
  <c r="X103" i="1"/>
  <c r="V103" i="1"/>
  <c r="T103" i="1"/>
  <c r="R103" i="1"/>
  <c r="P103" i="1"/>
  <c r="N103" i="1"/>
  <c r="DK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CA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M102" i="1"/>
  <c r="DM101" i="1"/>
  <c r="DL101" i="1"/>
  <c r="DJ101" i="1"/>
  <c r="DH101" i="1"/>
  <c r="DF101" i="1"/>
  <c r="DD101" i="1"/>
  <c r="DB101" i="1"/>
  <c r="CZ101" i="1"/>
  <c r="CX101" i="1"/>
  <c r="CV101" i="1"/>
  <c r="CT101" i="1"/>
  <c r="CR101" i="1"/>
  <c r="CP101" i="1"/>
  <c r="CN101" i="1"/>
  <c r="CL101" i="1"/>
  <c r="CJ101" i="1"/>
  <c r="CH101" i="1"/>
  <c r="CF101" i="1"/>
  <c r="CD101" i="1"/>
  <c r="CB101" i="1"/>
  <c r="BZ101" i="1"/>
  <c r="BX101" i="1"/>
  <c r="BV101" i="1"/>
  <c r="BT101" i="1"/>
  <c r="BR101" i="1"/>
  <c r="BP101" i="1"/>
  <c r="BN101" i="1"/>
  <c r="BL101" i="1"/>
  <c r="BJ101" i="1"/>
  <c r="BH101" i="1"/>
  <c r="BF101" i="1"/>
  <c r="BD101" i="1"/>
  <c r="BB101" i="1"/>
  <c r="AZ101" i="1"/>
  <c r="AX101" i="1"/>
  <c r="AV101" i="1"/>
  <c r="AT101" i="1"/>
  <c r="AR101" i="1"/>
  <c r="AP101" i="1"/>
  <c r="AN101" i="1"/>
  <c r="AL101" i="1"/>
  <c r="AJ101" i="1"/>
  <c r="AH101" i="1"/>
  <c r="AF101" i="1"/>
  <c r="AD101" i="1"/>
  <c r="AB101" i="1"/>
  <c r="Z101" i="1"/>
  <c r="X101" i="1"/>
  <c r="V101" i="1"/>
  <c r="T101" i="1"/>
  <c r="R101" i="1"/>
  <c r="P101" i="1"/>
  <c r="N101" i="1"/>
  <c r="DM100" i="1"/>
  <c r="DL100" i="1"/>
  <c r="DJ100" i="1"/>
  <c r="DH100" i="1"/>
  <c r="DF100" i="1"/>
  <c r="DD100" i="1"/>
  <c r="DB100" i="1"/>
  <c r="CZ100" i="1"/>
  <c r="CX100" i="1"/>
  <c r="CV100" i="1"/>
  <c r="CT100" i="1"/>
  <c r="CR100" i="1"/>
  <c r="CP100" i="1"/>
  <c r="CN100" i="1"/>
  <c r="CL100" i="1"/>
  <c r="CJ100" i="1"/>
  <c r="CH100" i="1"/>
  <c r="CF100" i="1"/>
  <c r="CD100" i="1"/>
  <c r="CB100" i="1"/>
  <c r="BZ100" i="1"/>
  <c r="BX100" i="1"/>
  <c r="BV100" i="1"/>
  <c r="BT100" i="1"/>
  <c r="BR100" i="1"/>
  <c r="BP100" i="1"/>
  <c r="BN100" i="1"/>
  <c r="BL100" i="1"/>
  <c r="BJ100" i="1"/>
  <c r="BH100" i="1"/>
  <c r="BF100" i="1"/>
  <c r="BD100" i="1"/>
  <c r="BB100" i="1"/>
  <c r="AZ100" i="1"/>
  <c r="AX100" i="1"/>
  <c r="AV100" i="1"/>
  <c r="AT100" i="1"/>
  <c r="AR100" i="1"/>
  <c r="AP100" i="1"/>
  <c r="AN100" i="1"/>
  <c r="AL100" i="1"/>
  <c r="AJ100" i="1"/>
  <c r="AH100" i="1"/>
  <c r="AF100" i="1"/>
  <c r="AD100" i="1"/>
  <c r="AB100" i="1"/>
  <c r="Z100" i="1"/>
  <c r="X100" i="1"/>
  <c r="V100" i="1"/>
  <c r="T100" i="1"/>
  <c r="R100" i="1"/>
  <c r="P100" i="1"/>
  <c r="N100" i="1"/>
  <c r="DM99" i="1"/>
  <c r="DL99" i="1"/>
  <c r="DJ99" i="1"/>
  <c r="DH99" i="1"/>
  <c r="DF99" i="1"/>
  <c r="DD99" i="1"/>
  <c r="DB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Z99" i="1"/>
  <c r="BX99" i="1"/>
  <c r="BV99" i="1"/>
  <c r="BT99" i="1"/>
  <c r="BR99" i="1"/>
  <c r="BP99" i="1"/>
  <c r="BN99" i="1"/>
  <c r="BL99" i="1"/>
  <c r="BJ99" i="1"/>
  <c r="BH99" i="1"/>
  <c r="BF99" i="1"/>
  <c r="BD99" i="1"/>
  <c r="BB99" i="1"/>
  <c r="AZ99" i="1"/>
  <c r="AX99" i="1"/>
  <c r="AV99" i="1"/>
  <c r="AT99" i="1"/>
  <c r="AR99" i="1"/>
  <c r="AP99" i="1"/>
  <c r="AN99" i="1"/>
  <c r="AL99" i="1"/>
  <c r="AJ99" i="1"/>
  <c r="AH99" i="1"/>
  <c r="AF99" i="1"/>
  <c r="AD99" i="1"/>
  <c r="AB99" i="1"/>
  <c r="Z99" i="1"/>
  <c r="X99" i="1"/>
  <c r="V99" i="1"/>
  <c r="T99" i="1"/>
  <c r="R99" i="1"/>
  <c r="P99" i="1"/>
  <c r="N99" i="1"/>
  <c r="DL98" i="1"/>
  <c r="DJ98" i="1"/>
  <c r="DH98" i="1"/>
  <c r="DF98" i="1"/>
  <c r="DD98" i="1"/>
  <c r="DB98" i="1"/>
  <c r="CZ98" i="1"/>
  <c r="CX98" i="1"/>
  <c r="CV98" i="1"/>
  <c r="CT98" i="1"/>
  <c r="CR98" i="1"/>
  <c r="CP98" i="1"/>
  <c r="CN98" i="1"/>
  <c r="CL98" i="1"/>
  <c r="CJ98" i="1"/>
  <c r="CH98" i="1"/>
  <c r="CF98" i="1"/>
  <c r="CD98" i="1"/>
  <c r="CB98" i="1"/>
  <c r="BZ98" i="1"/>
  <c r="BX98" i="1"/>
  <c r="BV98" i="1"/>
  <c r="BT98" i="1"/>
  <c r="BR98" i="1"/>
  <c r="BP98" i="1"/>
  <c r="BM98" i="1"/>
  <c r="BN98" i="1" s="1"/>
  <c r="BL98" i="1"/>
  <c r="BJ98" i="1"/>
  <c r="BH98" i="1"/>
  <c r="BF98" i="1"/>
  <c r="BD98" i="1"/>
  <c r="BB98" i="1"/>
  <c r="AZ98" i="1"/>
  <c r="AX98" i="1"/>
  <c r="AV98" i="1"/>
  <c r="AS98" i="1"/>
  <c r="AR98" i="1"/>
  <c r="AP98" i="1"/>
  <c r="AN98" i="1"/>
  <c r="AL98" i="1"/>
  <c r="AJ98" i="1"/>
  <c r="AH98" i="1"/>
  <c r="AF98" i="1"/>
  <c r="AD98" i="1"/>
  <c r="AB98" i="1"/>
  <c r="Z98" i="1"/>
  <c r="X98" i="1"/>
  <c r="V98" i="1"/>
  <c r="T98" i="1"/>
  <c r="R98" i="1"/>
  <c r="P98" i="1"/>
  <c r="N98" i="1"/>
  <c r="DL97" i="1"/>
  <c r="DJ97" i="1"/>
  <c r="DH97" i="1"/>
  <c r="DF97" i="1"/>
  <c r="DD97" i="1"/>
  <c r="DB97" i="1"/>
  <c r="CZ97" i="1"/>
  <c r="CX97" i="1"/>
  <c r="CV97" i="1"/>
  <c r="CT97" i="1"/>
  <c r="CR97" i="1"/>
  <c r="CP97" i="1"/>
  <c r="CN97" i="1"/>
  <c r="CL97" i="1"/>
  <c r="CJ97" i="1"/>
  <c r="CH97" i="1"/>
  <c r="CF97" i="1"/>
  <c r="CD97" i="1"/>
  <c r="CB97" i="1"/>
  <c r="BZ97" i="1"/>
  <c r="BX97" i="1"/>
  <c r="BV97" i="1"/>
  <c r="BT97" i="1"/>
  <c r="BR97" i="1"/>
  <c r="BP97" i="1"/>
  <c r="BN97" i="1"/>
  <c r="BL97" i="1"/>
  <c r="BJ97" i="1"/>
  <c r="BH97" i="1"/>
  <c r="BF97" i="1"/>
  <c r="BD97" i="1"/>
  <c r="BB97" i="1"/>
  <c r="AZ97" i="1"/>
  <c r="AX97" i="1"/>
  <c r="AV97" i="1"/>
  <c r="AT97" i="1"/>
  <c r="AR97" i="1"/>
  <c r="AP97" i="1"/>
  <c r="AN97" i="1"/>
  <c r="AL97" i="1"/>
  <c r="AJ97" i="1"/>
  <c r="AH97" i="1"/>
  <c r="AF97" i="1"/>
  <c r="AD97" i="1"/>
  <c r="AB97" i="1"/>
  <c r="Z97" i="1"/>
  <c r="X97" i="1"/>
  <c r="V97" i="1"/>
  <c r="T97" i="1"/>
  <c r="R97" i="1"/>
  <c r="O97" i="1"/>
  <c r="P97" i="1" s="1"/>
  <c r="N97" i="1"/>
  <c r="DL96" i="1"/>
  <c r="DJ96" i="1"/>
  <c r="DH96" i="1"/>
  <c r="DF96" i="1"/>
  <c r="DD96" i="1"/>
  <c r="DB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Z96" i="1"/>
  <c r="BX96" i="1"/>
  <c r="BV96" i="1"/>
  <c r="BT96" i="1"/>
  <c r="BR96" i="1"/>
  <c r="BP96" i="1"/>
  <c r="BN96" i="1"/>
  <c r="BL96" i="1"/>
  <c r="BJ96" i="1"/>
  <c r="BH96" i="1"/>
  <c r="BF96" i="1"/>
  <c r="BD96" i="1"/>
  <c r="BB96" i="1"/>
  <c r="AZ96" i="1"/>
  <c r="AX96" i="1"/>
  <c r="AV96" i="1"/>
  <c r="AT96" i="1"/>
  <c r="AR96" i="1"/>
  <c r="AP96" i="1"/>
  <c r="AN96" i="1"/>
  <c r="AL96" i="1"/>
  <c r="AJ96" i="1"/>
  <c r="AH96" i="1"/>
  <c r="AF96" i="1"/>
  <c r="AD96" i="1"/>
  <c r="AB96" i="1"/>
  <c r="Z96" i="1"/>
  <c r="X96" i="1"/>
  <c r="V96" i="1"/>
  <c r="T96" i="1"/>
  <c r="R96" i="1"/>
  <c r="O96" i="1"/>
  <c r="DM96" i="1" s="1"/>
  <c r="N96" i="1"/>
  <c r="DL95" i="1"/>
  <c r="DJ95" i="1"/>
  <c r="DH95" i="1"/>
  <c r="DF95" i="1"/>
  <c r="DD95" i="1"/>
  <c r="DB95" i="1"/>
  <c r="CZ95" i="1"/>
  <c r="CX95" i="1"/>
  <c r="CV95" i="1"/>
  <c r="CT95" i="1"/>
  <c r="CR95" i="1"/>
  <c r="CP95" i="1"/>
  <c r="CN95" i="1"/>
  <c r="CL95" i="1"/>
  <c r="CJ95" i="1"/>
  <c r="CH95" i="1"/>
  <c r="CF95" i="1"/>
  <c r="CD95" i="1"/>
  <c r="CB95" i="1"/>
  <c r="BZ95" i="1"/>
  <c r="BX95" i="1"/>
  <c r="BV95" i="1"/>
  <c r="BT95" i="1"/>
  <c r="BR95" i="1"/>
  <c r="BP95" i="1"/>
  <c r="BM95" i="1"/>
  <c r="BN95" i="1" s="1"/>
  <c r="BL95" i="1"/>
  <c r="BJ95" i="1"/>
  <c r="BH95" i="1"/>
  <c r="BF95" i="1"/>
  <c r="BD95" i="1"/>
  <c r="BB95" i="1"/>
  <c r="AZ95" i="1"/>
  <c r="AX95" i="1"/>
  <c r="AV95" i="1"/>
  <c r="AT95" i="1"/>
  <c r="AQ95" i="1"/>
  <c r="AQ94" i="1" s="1"/>
  <c r="AP95" i="1"/>
  <c r="AN95" i="1"/>
  <c r="AL95" i="1"/>
  <c r="AJ95" i="1"/>
  <c r="AH95" i="1"/>
  <c r="AF95" i="1"/>
  <c r="AD95" i="1"/>
  <c r="AB95" i="1"/>
  <c r="Z95" i="1"/>
  <c r="X95" i="1"/>
  <c r="V95" i="1"/>
  <c r="T95" i="1"/>
  <c r="R95" i="1"/>
  <c r="P95" i="1"/>
  <c r="N95" i="1"/>
  <c r="DK94" i="1"/>
  <c r="DG94" i="1"/>
  <c r="DE94" i="1"/>
  <c r="DC94" i="1"/>
  <c r="DA94" i="1"/>
  <c r="CY94" i="1"/>
  <c r="CW94" i="1"/>
  <c r="CU94" i="1"/>
  <c r="CS94" i="1"/>
  <c r="CQ94" i="1"/>
  <c r="CO94" i="1"/>
  <c r="CM94" i="1"/>
  <c r="CK94" i="1"/>
  <c r="CI94" i="1"/>
  <c r="CG94" i="1"/>
  <c r="CE94" i="1"/>
  <c r="CC94" i="1"/>
  <c r="CA94" i="1"/>
  <c r="BY94" i="1"/>
  <c r="BW94" i="1"/>
  <c r="BU94" i="1"/>
  <c r="BS94" i="1"/>
  <c r="BQ94" i="1"/>
  <c r="BO94" i="1"/>
  <c r="BK94" i="1"/>
  <c r="BI94" i="1"/>
  <c r="BG94" i="1"/>
  <c r="BE94" i="1"/>
  <c r="BC94" i="1"/>
  <c r="BA94" i="1"/>
  <c r="AY94" i="1"/>
  <c r="AW94" i="1"/>
  <c r="AU94" i="1"/>
  <c r="AM94" i="1"/>
  <c r="AK94" i="1"/>
  <c r="AI94" i="1"/>
  <c r="AG94" i="1"/>
  <c r="AE94" i="1"/>
  <c r="AC94" i="1"/>
  <c r="AA94" i="1"/>
  <c r="Y94" i="1"/>
  <c r="W94" i="1"/>
  <c r="U94" i="1"/>
  <c r="S94" i="1"/>
  <c r="Q94" i="1"/>
  <c r="M94" i="1"/>
  <c r="DM93" i="1"/>
  <c r="DL93" i="1"/>
  <c r="DJ93" i="1"/>
  <c r="DH93" i="1"/>
  <c r="DF93" i="1"/>
  <c r="DD93" i="1"/>
  <c r="DB93" i="1"/>
  <c r="CZ93" i="1"/>
  <c r="CX93" i="1"/>
  <c r="CV93" i="1"/>
  <c r="CT93" i="1"/>
  <c r="CR93" i="1"/>
  <c r="CP93" i="1"/>
  <c r="CN93" i="1"/>
  <c r="CL93" i="1"/>
  <c r="CJ93" i="1"/>
  <c r="CH93" i="1"/>
  <c r="CF93" i="1"/>
  <c r="CD93" i="1"/>
  <c r="CB93" i="1"/>
  <c r="BZ93" i="1"/>
  <c r="BX93" i="1"/>
  <c r="BV93" i="1"/>
  <c r="BT93" i="1"/>
  <c r="BR93" i="1"/>
  <c r="BP93" i="1"/>
  <c r="BN93" i="1"/>
  <c r="BL93" i="1"/>
  <c r="BJ93" i="1"/>
  <c r="BH93" i="1"/>
  <c r="BF93" i="1"/>
  <c r="BD93" i="1"/>
  <c r="BB93" i="1"/>
  <c r="AZ93" i="1"/>
  <c r="AX93" i="1"/>
  <c r="AV93" i="1"/>
  <c r="AT93" i="1"/>
  <c r="AR93" i="1"/>
  <c r="AP93" i="1"/>
  <c r="AN93" i="1"/>
  <c r="AL93" i="1"/>
  <c r="AJ93" i="1"/>
  <c r="AH93" i="1"/>
  <c r="AF93" i="1"/>
  <c r="AD93" i="1"/>
  <c r="AB93" i="1"/>
  <c r="Z93" i="1"/>
  <c r="X93" i="1"/>
  <c r="V93" i="1"/>
  <c r="T93" i="1"/>
  <c r="R93" i="1"/>
  <c r="P93" i="1"/>
  <c r="N93" i="1"/>
  <c r="DM92" i="1"/>
  <c r="DL92" i="1"/>
  <c r="DJ92" i="1"/>
  <c r="DH92" i="1"/>
  <c r="DF92" i="1"/>
  <c r="DD92" i="1"/>
  <c r="DB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Z92" i="1"/>
  <c r="BX92" i="1"/>
  <c r="BV92" i="1"/>
  <c r="BT92" i="1"/>
  <c r="BR92" i="1"/>
  <c r="BP92" i="1"/>
  <c r="BN92" i="1"/>
  <c r="BL92" i="1"/>
  <c r="BJ92" i="1"/>
  <c r="BH92" i="1"/>
  <c r="BF92" i="1"/>
  <c r="BD92" i="1"/>
  <c r="BB92" i="1"/>
  <c r="AZ92" i="1"/>
  <c r="AX92" i="1"/>
  <c r="AV92" i="1"/>
  <c r="AT92" i="1"/>
  <c r="AR92" i="1"/>
  <c r="AP92" i="1"/>
  <c r="AN92" i="1"/>
  <c r="AL92" i="1"/>
  <c r="AJ92" i="1"/>
  <c r="AH92" i="1"/>
  <c r="AF92" i="1"/>
  <c r="AD92" i="1"/>
  <c r="AB92" i="1"/>
  <c r="Z92" i="1"/>
  <c r="X92" i="1"/>
  <c r="V92" i="1"/>
  <c r="T92" i="1"/>
  <c r="R92" i="1"/>
  <c r="P92" i="1"/>
  <c r="N92" i="1"/>
  <c r="DL91" i="1"/>
  <c r="DJ91" i="1"/>
  <c r="DH91" i="1"/>
  <c r="DF91" i="1"/>
  <c r="DD91" i="1"/>
  <c r="DB91" i="1"/>
  <c r="CZ91" i="1"/>
  <c r="CX91" i="1"/>
  <c r="CV91" i="1"/>
  <c r="CT91" i="1"/>
  <c r="CR91" i="1"/>
  <c r="CP91" i="1"/>
  <c r="CN91" i="1"/>
  <c r="CL91" i="1"/>
  <c r="CJ91" i="1"/>
  <c r="CH91" i="1"/>
  <c r="CF91" i="1"/>
  <c r="CD91" i="1"/>
  <c r="CB91" i="1"/>
  <c r="BY91" i="1"/>
  <c r="DM91" i="1" s="1"/>
  <c r="BX91" i="1"/>
  <c r="BV91" i="1"/>
  <c r="BT91" i="1"/>
  <c r="BR91" i="1"/>
  <c r="BP91" i="1"/>
  <c r="BN91" i="1"/>
  <c r="BL91" i="1"/>
  <c r="BJ91" i="1"/>
  <c r="BH91" i="1"/>
  <c r="BF91" i="1"/>
  <c r="BD91" i="1"/>
  <c r="BB91" i="1"/>
  <c r="AZ91" i="1"/>
  <c r="AX91" i="1"/>
  <c r="AV91" i="1"/>
  <c r="AT91" i="1"/>
  <c r="AR91" i="1"/>
  <c r="AP91" i="1"/>
  <c r="AN91" i="1"/>
  <c r="AL91" i="1"/>
  <c r="AJ91" i="1"/>
  <c r="AH91" i="1"/>
  <c r="AF91" i="1"/>
  <c r="AD91" i="1"/>
  <c r="AB91" i="1"/>
  <c r="Z91" i="1"/>
  <c r="X91" i="1"/>
  <c r="V91" i="1"/>
  <c r="T91" i="1"/>
  <c r="R91" i="1"/>
  <c r="P91" i="1"/>
  <c r="N91" i="1"/>
  <c r="DM90" i="1"/>
  <c r="DL90" i="1"/>
  <c r="DJ90" i="1"/>
  <c r="DH90" i="1"/>
  <c r="DF90" i="1"/>
  <c r="DD90" i="1"/>
  <c r="DB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Z90" i="1"/>
  <c r="BX90" i="1"/>
  <c r="BV90" i="1"/>
  <c r="BT90" i="1"/>
  <c r="BR90" i="1"/>
  <c r="BP90" i="1"/>
  <c r="BN90" i="1"/>
  <c r="BL90" i="1"/>
  <c r="BJ90" i="1"/>
  <c r="BH90" i="1"/>
  <c r="BF90" i="1"/>
  <c r="BD90" i="1"/>
  <c r="BB90" i="1"/>
  <c r="AZ90" i="1"/>
  <c r="AX90" i="1"/>
  <c r="AV90" i="1"/>
  <c r="AT90" i="1"/>
  <c r="AR90" i="1"/>
  <c r="AP90" i="1"/>
  <c r="AN90" i="1"/>
  <c r="AL90" i="1"/>
  <c r="AJ90" i="1"/>
  <c r="AH90" i="1"/>
  <c r="AF90" i="1"/>
  <c r="AD90" i="1"/>
  <c r="AB90" i="1"/>
  <c r="Z90" i="1"/>
  <c r="X90" i="1"/>
  <c r="V90" i="1"/>
  <c r="T90" i="1"/>
  <c r="R90" i="1"/>
  <c r="P90" i="1"/>
  <c r="N90" i="1"/>
  <c r="DM89" i="1"/>
  <c r="DL89" i="1"/>
  <c r="DJ89" i="1"/>
  <c r="DH89" i="1"/>
  <c r="DF89" i="1"/>
  <c r="DD89" i="1"/>
  <c r="DB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Z89" i="1"/>
  <c r="BX89" i="1"/>
  <c r="BV89" i="1"/>
  <c r="BT89" i="1"/>
  <c r="BR89" i="1"/>
  <c r="BP89" i="1"/>
  <c r="BN89" i="1"/>
  <c r="BL89" i="1"/>
  <c r="BJ89" i="1"/>
  <c r="BH89" i="1"/>
  <c r="BF89" i="1"/>
  <c r="BD89" i="1"/>
  <c r="BB89" i="1"/>
  <c r="AZ89" i="1"/>
  <c r="AX89" i="1"/>
  <c r="AV89" i="1"/>
  <c r="AT89" i="1"/>
  <c r="AR89" i="1"/>
  <c r="AP89" i="1"/>
  <c r="AN89" i="1"/>
  <c r="AL89" i="1"/>
  <c r="AJ89" i="1"/>
  <c r="AH89" i="1"/>
  <c r="AF89" i="1"/>
  <c r="AD89" i="1"/>
  <c r="AB89" i="1"/>
  <c r="Z89" i="1"/>
  <c r="X89" i="1"/>
  <c r="V89" i="1"/>
  <c r="T89" i="1"/>
  <c r="R89" i="1"/>
  <c r="P89" i="1"/>
  <c r="N89" i="1"/>
  <c r="DM88" i="1"/>
  <c r="DL88" i="1"/>
  <c r="DJ88" i="1"/>
  <c r="DH88" i="1"/>
  <c r="DF88" i="1"/>
  <c r="DD88" i="1"/>
  <c r="DB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Z88" i="1"/>
  <c r="BX88" i="1"/>
  <c r="BV88" i="1"/>
  <c r="BT88" i="1"/>
  <c r="BR88" i="1"/>
  <c r="BP88" i="1"/>
  <c r="BN88" i="1"/>
  <c r="BL88" i="1"/>
  <c r="BJ88" i="1"/>
  <c r="BH88" i="1"/>
  <c r="BF88" i="1"/>
  <c r="BD88" i="1"/>
  <c r="BB88" i="1"/>
  <c r="AZ88" i="1"/>
  <c r="AX88" i="1"/>
  <c r="AV88" i="1"/>
  <c r="AT88" i="1"/>
  <c r="AR88" i="1"/>
  <c r="AP88" i="1"/>
  <c r="AN88" i="1"/>
  <c r="AL88" i="1"/>
  <c r="AJ88" i="1"/>
  <c r="AH88" i="1"/>
  <c r="AF88" i="1"/>
  <c r="AD88" i="1"/>
  <c r="AB88" i="1"/>
  <c r="Z88" i="1"/>
  <c r="X88" i="1"/>
  <c r="V88" i="1"/>
  <c r="T88" i="1"/>
  <c r="R88" i="1"/>
  <c r="P88" i="1"/>
  <c r="N88" i="1"/>
  <c r="DM87" i="1"/>
  <c r="DL87" i="1"/>
  <c r="DJ87" i="1"/>
  <c r="DH87" i="1"/>
  <c r="DF87" i="1"/>
  <c r="DD87" i="1"/>
  <c r="DB87" i="1"/>
  <c r="CZ87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Z87" i="1"/>
  <c r="BX87" i="1"/>
  <c r="BV87" i="1"/>
  <c r="BT87" i="1"/>
  <c r="BR87" i="1"/>
  <c r="BP87" i="1"/>
  <c r="BN87" i="1"/>
  <c r="BL87" i="1"/>
  <c r="BJ87" i="1"/>
  <c r="BH87" i="1"/>
  <c r="BF87" i="1"/>
  <c r="BD87" i="1"/>
  <c r="BB87" i="1"/>
  <c r="AZ87" i="1"/>
  <c r="AX87" i="1"/>
  <c r="AV87" i="1"/>
  <c r="AT87" i="1"/>
  <c r="AR87" i="1"/>
  <c r="AP87" i="1"/>
  <c r="AN87" i="1"/>
  <c r="AL87" i="1"/>
  <c r="AJ87" i="1"/>
  <c r="AH87" i="1"/>
  <c r="AF87" i="1"/>
  <c r="AD87" i="1"/>
  <c r="AB87" i="1"/>
  <c r="Z87" i="1"/>
  <c r="X87" i="1"/>
  <c r="V87" i="1"/>
  <c r="T87" i="1"/>
  <c r="R87" i="1"/>
  <c r="P87" i="1"/>
  <c r="N87" i="1"/>
  <c r="DM86" i="1"/>
  <c r="DL86" i="1"/>
  <c r="DJ86" i="1"/>
  <c r="DH86" i="1"/>
  <c r="DF86" i="1"/>
  <c r="DD86" i="1"/>
  <c r="DB86" i="1"/>
  <c r="CZ86" i="1"/>
  <c r="CX86" i="1"/>
  <c r="CV86" i="1"/>
  <c r="CT86" i="1"/>
  <c r="CR86" i="1"/>
  <c r="CP86" i="1"/>
  <c r="CN86" i="1"/>
  <c r="CL86" i="1"/>
  <c r="CJ86" i="1"/>
  <c r="CH86" i="1"/>
  <c r="CF86" i="1"/>
  <c r="CD86" i="1"/>
  <c r="CB86" i="1"/>
  <c r="BZ86" i="1"/>
  <c r="BX86" i="1"/>
  <c r="BV86" i="1"/>
  <c r="BT86" i="1"/>
  <c r="BR86" i="1"/>
  <c r="BP86" i="1"/>
  <c r="BN86" i="1"/>
  <c r="BL86" i="1"/>
  <c r="BJ86" i="1"/>
  <c r="BH86" i="1"/>
  <c r="BF86" i="1"/>
  <c r="BD86" i="1"/>
  <c r="BB86" i="1"/>
  <c r="AZ86" i="1"/>
  <c r="AX86" i="1"/>
  <c r="AV86" i="1"/>
  <c r="AT86" i="1"/>
  <c r="AR86" i="1"/>
  <c r="AP86" i="1"/>
  <c r="AN86" i="1"/>
  <c r="AL86" i="1"/>
  <c r="AJ86" i="1"/>
  <c r="AH86" i="1"/>
  <c r="AF86" i="1"/>
  <c r="AD86" i="1"/>
  <c r="AB86" i="1"/>
  <c r="Z86" i="1"/>
  <c r="X86" i="1"/>
  <c r="V86" i="1"/>
  <c r="T86" i="1"/>
  <c r="R86" i="1"/>
  <c r="P86" i="1"/>
  <c r="N86" i="1"/>
  <c r="DM85" i="1"/>
  <c r="DL85" i="1"/>
  <c r="DJ85" i="1"/>
  <c r="DH85" i="1"/>
  <c r="DF85" i="1"/>
  <c r="DD85" i="1"/>
  <c r="DB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Z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F85" i="1"/>
  <c r="AD85" i="1"/>
  <c r="AB85" i="1"/>
  <c r="Z85" i="1"/>
  <c r="X85" i="1"/>
  <c r="V85" i="1"/>
  <c r="T85" i="1"/>
  <c r="R85" i="1"/>
  <c r="P85" i="1"/>
  <c r="N85" i="1"/>
  <c r="DM84" i="1"/>
  <c r="DL84" i="1"/>
  <c r="DJ84" i="1"/>
  <c r="DH84" i="1"/>
  <c r="DF84" i="1"/>
  <c r="DD84" i="1"/>
  <c r="DB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Z84" i="1"/>
  <c r="BX84" i="1"/>
  <c r="BV84" i="1"/>
  <c r="BT84" i="1"/>
  <c r="BR84" i="1"/>
  <c r="BP84" i="1"/>
  <c r="BN84" i="1"/>
  <c r="BL84" i="1"/>
  <c r="BJ84" i="1"/>
  <c r="BH84" i="1"/>
  <c r="BF84" i="1"/>
  <c r="BD84" i="1"/>
  <c r="BB84" i="1"/>
  <c r="AZ84" i="1"/>
  <c r="AX84" i="1"/>
  <c r="AV84" i="1"/>
  <c r="AT84" i="1"/>
  <c r="AR84" i="1"/>
  <c r="AP84" i="1"/>
  <c r="AN84" i="1"/>
  <c r="AL84" i="1"/>
  <c r="AJ84" i="1"/>
  <c r="AH84" i="1"/>
  <c r="AF84" i="1"/>
  <c r="AD84" i="1"/>
  <c r="AB84" i="1"/>
  <c r="Z84" i="1"/>
  <c r="X84" i="1"/>
  <c r="V84" i="1"/>
  <c r="T84" i="1"/>
  <c r="R84" i="1"/>
  <c r="P84" i="1"/>
  <c r="N84" i="1"/>
  <c r="DM83" i="1"/>
  <c r="DL83" i="1"/>
  <c r="DJ83" i="1"/>
  <c r="DH83" i="1"/>
  <c r="DF83" i="1"/>
  <c r="DD83" i="1"/>
  <c r="DB83" i="1"/>
  <c r="CZ83" i="1"/>
  <c r="CX83" i="1"/>
  <c r="CV83" i="1"/>
  <c r="CT83" i="1"/>
  <c r="CR83" i="1"/>
  <c r="CP83" i="1"/>
  <c r="CN83" i="1"/>
  <c r="CL83" i="1"/>
  <c r="CJ83" i="1"/>
  <c r="CH83" i="1"/>
  <c r="CF83" i="1"/>
  <c r="CD83" i="1"/>
  <c r="CB83" i="1"/>
  <c r="BZ83" i="1"/>
  <c r="BX83" i="1"/>
  <c r="BV83" i="1"/>
  <c r="BT83" i="1"/>
  <c r="BR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H83" i="1"/>
  <c r="AF83" i="1"/>
  <c r="AD83" i="1"/>
  <c r="AB83" i="1"/>
  <c r="Z83" i="1"/>
  <c r="X83" i="1"/>
  <c r="V83" i="1"/>
  <c r="T83" i="1"/>
  <c r="R83" i="1"/>
  <c r="P83" i="1"/>
  <c r="N83" i="1"/>
  <c r="DM82" i="1"/>
  <c r="DL82" i="1"/>
  <c r="DJ82" i="1"/>
  <c r="DH82" i="1"/>
  <c r="DF82" i="1"/>
  <c r="DD82" i="1"/>
  <c r="DB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Z82" i="1"/>
  <c r="BX82" i="1"/>
  <c r="BV82" i="1"/>
  <c r="BT82" i="1"/>
  <c r="BR82" i="1"/>
  <c r="BP82" i="1"/>
  <c r="BN82" i="1"/>
  <c r="BL82" i="1"/>
  <c r="BJ82" i="1"/>
  <c r="BH82" i="1"/>
  <c r="BF82" i="1"/>
  <c r="BD82" i="1"/>
  <c r="BB82" i="1"/>
  <c r="AZ82" i="1"/>
  <c r="AX82" i="1"/>
  <c r="AV82" i="1"/>
  <c r="AT82" i="1"/>
  <c r="AR82" i="1"/>
  <c r="AP82" i="1"/>
  <c r="AN82" i="1"/>
  <c r="AL82" i="1"/>
  <c r="AJ82" i="1"/>
  <c r="AH82" i="1"/>
  <c r="AF82" i="1"/>
  <c r="AD82" i="1"/>
  <c r="AB82" i="1"/>
  <c r="Z82" i="1"/>
  <c r="X82" i="1"/>
  <c r="V82" i="1"/>
  <c r="T82" i="1"/>
  <c r="R82" i="1"/>
  <c r="P82" i="1"/>
  <c r="N82" i="1"/>
  <c r="DM81" i="1"/>
  <c r="DL81" i="1"/>
  <c r="DJ81" i="1"/>
  <c r="DH81" i="1"/>
  <c r="DF81" i="1"/>
  <c r="DD81" i="1"/>
  <c r="DB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Z81" i="1"/>
  <c r="BX81" i="1"/>
  <c r="BV81" i="1"/>
  <c r="BT81" i="1"/>
  <c r="BR81" i="1"/>
  <c r="BP81" i="1"/>
  <c r="BN81" i="1"/>
  <c r="BL81" i="1"/>
  <c r="BJ81" i="1"/>
  <c r="BH81" i="1"/>
  <c r="BF81" i="1"/>
  <c r="BD81" i="1"/>
  <c r="BB81" i="1"/>
  <c r="AZ81" i="1"/>
  <c r="AX81" i="1"/>
  <c r="AV81" i="1"/>
  <c r="AT81" i="1"/>
  <c r="AR81" i="1"/>
  <c r="AP81" i="1"/>
  <c r="AN81" i="1"/>
  <c r="AL81" i="1"/>
  <c r="AJ81" i="1"/>
  <c r="AH81" i="1"/>
  <c r="AF81" i="1"/>
  <c r="AD81" i="1"/>
  <c r="AB81" i="1"/>
  <c r="Z81" i="1"/>
  <c r="X81" i="1"/>
  <c r="V81" i="1"/>
  <c r="T81" i="1"/>
  <c r="R81" i="1"/>
  <c r="P81" i="1"/>
  <c r="N81" i="1"/>
  <c r="DK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CA80" i="1"/>
  <c r="BW80" i="1"/>
  <c r="BU80" i="1"/>
  <c r="BS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M80" i="1"/>
  <c r="DM79" i="1"/>
  <c r="DL79" i="1"/>
  <c r="DJ79" i="1"/>
  <c r="DH79" i="1"/>
  <c r="DF79" i="1"/>
  <c r="DD79" i="1"/>
  <c r="DB79" i="1"/>
  <c r="CZ79" i="1"/>
  <c r="CX79" i="1"/>
  <c r="CV79" i="1"/>
  <c r="CT79" i="1"/>
  <c r="CR79" i="1"/>
  <c r="CP79" i="1"/>
  <c r="CN79" i="1"/>
  <c r="CL79" i="1"/>
  <c r="CJ79" i="1"/>
  <c r="CH79" i="1"/>
  <c r="CF79" i="1"/>
  <c r="CD79" i="1"/>
  <c r="CB79" i="1"/>
  <c r="BZ79" i="1"/>
  <c r="BX79" i="1"/>
  <c r="BV79" i="1"/>
  <c r="BT79" i="1"/>
  <c r="BR79" i="1"/>
  <c r="BP79" i="1"/>
  <c r="BN79" i="1"/>
  <c r="BL79" i="1"/>
  <c r="BJ79" i="1"/>
  <c r="BH79" i="1"/>
  <c r="BF79" i="1"/>
  <c r="BD79" i="1"/>
  <c r="BB79" i="1"/>
  <c r="AZ79" i="1"/>
  <c r="AX79" i="1"/>
  <c r="AV79" i="1"/>
  <c r="AT79" i="1"/>
  <c r="AR79" i="1"/>
  <c r="AP79" i="1"/>
  <c r="AN79" i="1"/>
  <c r="AL79" i="1"/>
  <c r="AJ79" i="1"/>
  <c r="AH79" i="1"/>
  <c r="AF79" i="1"/>
  <c r="AD79" i="1"/>
  <c r="AB79" i="1"/>
  <c r="Z79" i="1"/>
  <c r="X79" i="1"/>
  <c r="V79" i="1"/>
  <c r="T79" i="1"/>
  <c r="R79" i="1"/>
  <c r="P79" i="1"/>
  <c r="N79" i="1"/>
  <c r="DM78" i="1"/>
  <c r="DL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L78" i="1"/>
  <c r="CJ78" i="1"/>
  <c r="CH78" i="1"/>
  <c r="CF78" i="1"/>
  <c r="CD78" i="1"/>
  <c r="CB78" i="1"/>
  <c r="BZ78" i="1"/>
  <c r="BX78" i="1"/>
  <c r="BV78" i="1"/>
  <c r="BT78" i="1"/>
  <c r="BR78" i="1"/>
  <c r="BP78" i="1"/>
  <c r="BN78" i="1"/>
  <c r="BL78" i="1"/>
  <c r="BJ78" i="1"/>
  <c r="BH78" i="1"/>
  <c r="BF78" i="1"/>
  <c r="BD78" i="1"/>
  <c r="BB78" i="1"/>
  <c r="AZ78" i="1"/>
  <c r="AX78" i="1"/>
  <c r="AV78" i="1"/>
  <c r="AT78" i="1"/>
  <c r="AR78" i="1"/>
  <c r="AP78" i="1"/>
  <c r="AN78" i="1"/>
  <c r="AL78" i="1"/>
  <c r="AJ78" i="1"/>
  <c r="AH78" i="1"/>
  <c r="AF78" i="1"/>
  <c r="AD78" i="1"/>
  <c r="AB78" i="1"/>
  <c r="Z78" i="1"/>
  <c r="X78" i="1"/>
  <c r="V78" i="1"/>
  <c r="T78" i="1"/>
  <c r="R78" i="1"/>
  <c r="P78" i="1"/>
  <c r="N78" i="1"/>
  <c r="DM77" i="1"/>
  <c r="DL77" i="1"/>
  <c r="DJ77" i="1"/>
  <c r="DH77" i="1"/>
  <c r="DF77" i="1"/>
  <c r="DD77" i="1"/>
  <c r="DB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Z77" i="1"/>
  <c r="BX77" i="1"/>
  <c r="BV77" i="1"/>
  <c r="BT77" i="1"/>
  <c r="BR77" i="1"/>
  <c r="BP77" i="1"/>
  <c r="BN77" i="1"/>
  <c r="BL77" i="1"/>
  <c r="BJ77" i="1"/>
  <c r="BH77" i="1"/>
  <c r="BF77" i="1"/>
  <c r="BD77" i="1"/>
  <c r="BB77" i="1"/>
  <c r="AZ77" i="1"/>
  <c r="AX77" i="1"/>
  <c r="AV77" i="1"/>
  <c r="AT77" i="1"/>
  <c r="AR77" i="1"/>
  <c r="AP77" i="1"/>
  <c r="AN77" i="1"/>
  <c r="AL77" i="1"/>
  <c r="AJ77" i="1"/>
  <c r="AH77" i="1"/>
  <c r="AF77" i="1"/>
  <c r="AD77" i="1"/>
  <c r="AB77" i="1"/>
  <c r="Z77" i="1"/>
  <c r="X77" i="1"/>
  <c r="V77" i="1"/>
  <c r="T77" i="1"/>
  <c r="R77" i="1"/>
  <c r="P77" i="1"/>
  <c r="N77" i="1"/>
  <c r="DM76" i="1"/>
  <c r="DL76" i="1"/>
  <c r="DJ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Z76" i="1"/>
  <c r="BX76" i="1"/>
  <c r="BV76" i="1"/>
  <c r="BT76" i="1"/>
  <c r="BR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R76" i="1"/>
  <c r="P76" i="1"/>
  <c r="N76" i="1"/>
  <c r="DK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CA75" i="1"/>
  <c r="BY75" i="1"/>
  <c r="BW75" i="1"/>
  <c r="BU75" i="1"/>
  <c r="BS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M75" i="1"/>
  <c r="AK75" i="1"/>
  <c r="AI75" i="1"/>
  <c r="AG75" i="1"/>
  <c r="AE75" i="1"/>
  <c r="AC75" i="1"/>
  <c r="AA75" i="1"/>
  <c r="Y75" i="1"/>
  <c r="W75" i="1"/>
  <c r="U75" i="1"/>
  <c r="S75" i="1"/>
  <c r="Q75" i="1"/>
  <c r="O75" i="1"/>
  <c r="M75" i="1"/>
  <c r="DM74" i="1"/>
  <c r="DL74" i="1"/>
  <c r="DJ74" i="1"/>
  <c r="DH74" i="1"/>
  <c r="DF74" i="1"/>
  <c r="DD74" i="1"/>
  <c r="DB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Z74" i="1"/>
  <c r="BX74" i="1"/>
  <c r="BV74" i="1"/>
  <c r="BT74" i="1"/>
  <c r="BR74" i="1"/>
  <c r="BP74" i="1"/>
  <c r="BN74" i="1"/>
  <c r="BL74" i="1"/>
  <c r="BJ74" i="1"/>
  <c r="BH74" i="1"/>
  <c r="BF74" i="1"/>
  <c r="BD74" i="1"/>
  <c r="BB74" i="1"/>
  <c r="AZ74" i="1"/>
  <c r="AX74" i="1"/>
  <c r="AV74" i="1"/>
  <c r="AT74" i="1"/>
  <c r="AR74" i="1"/>
  <c r="AP74" i="1"/>
  <c r="AN74" i="1"/>
  <c r="AL74" i="1"/>
  <c r="AJ74" i="1"/>
  <c r="AH74" i="1"/>
  <c r="AF74" i="1"/>
  <c r="AD74" i="1"/>
  <c r="AB74" i="1"/>
  <c r="Z74" i="1"/>
  <c r="X74" i="1"/>
  <c r="V74" i="1"/>
  <c r="T74" i="1"/>
  <c r="R74" i="1"/>
  <c r="P74" i="1"/>
  <c r="N74" i="1"/>
  <c r="DM73" i="1"/>
  <c r="DL73" i="1"/>
  <c r="DJ73" i="1"/>
  <c r="DH73" i="1"/>
  <c r="DF73" i="1"/>
  <c r="DD73" i="1"/>
  <c r="DB73" i="1"/>
  <c r="CZ73" i="1"/>
  <c r="CX73" i="1"/>
  <c r="CV73" i="1"/>
  <c r="CT73" i="1"/>
  <c r="CR73" i="1"/>
  <c r="CP73" i="1"/>
  <c r="CN73" i="1"/>
  <c r="CL73" i="1"/>
  <c r="CJ73" i="1"/>
  <c r="CH73" i="1"/>
  <c r="CF73" i="1"/>
  <c r="CD73" i="1"/>
  <c r="CB73" i="1"/>
  <c r="BZ73" i="1"/>
  <c r="BX73" i="1"/>
  <c r="BV73" i="1"/>
  <c r="BT73" i="1"/>
  <c r="BR73" i="1"/>
  <c r="BP73" i="1"/>
  <c r="BN73" i="1"/>
  <c r="BL73" i="1"/>
  <c r="BJ73" i="1"/>
  <c r="BH73" i="1"/>
  <c r="BF73" i="1"/>
  <c r="BD73" i="1"/>
  <c r="BB73" i="1"/>
  <c r="AZ73" i="1"/>
  <c r="AX73" i="1"/>
  <c r="AV73" i="1"/>
  <c r="AT73" i="1"/>
  <c r="AR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R73" i="1"/>
  <c r="P73" i="1"/>
  <c r="N73" i="1"/>
  <c r="DM72" i="1"/>
  <c r="DL72" i="1"/>
  <c r="DJ72" i="1"/>
  <c r="DH72" i="1"/>
  <c r="DF72" i="1"/>
  <c r="DD72" i="1"/>
  <c r="DB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Z72" i="1"/>
  <c r="BX72" i="1"/>
  <c r="BV72" i="1"/>
  <c r="BT72" i="1"/>
  <c r="BR72" i="1"/>
  <c r="BP72" i="1"/>
  <c r="BN72" i="1"/>
  <c r="BL72" i="1"/>
  <c r="BJ72" i="1"/>
  <c r="BH72" i="1"/>
  <c r="BF72" i="1"/>
  <c r="BD72" i="1"/>
  <c r="BB72" i="1"/>
  <c r="AZ72" i="1"/>
  <c r="AX72" i="1"/>
  <c r="AV72" i="1"/>
  <c r="AT72" i="1"/>
  <c r="AR72" i="1"/>
  <c r="AP72" i="1"/>
  <c r="AN72" i="1"/>
  <c r="AL72" i="1"/>
  <c r="AJ72" i="1"/>
  <c r="AH72" i="1"/>
  <c r="AF72" i="1"/>
  <c r="AD72" i="1"/>
  <c r="AB72" i="1"/>
  <c r="Z72" i="1"/>
  <c r="X72" i="1"/>
  <c r="V72" i="1"/>
  <c r="T72" i="1"/>
  <c r="R72" i="1"/>
  <c r="P72" i="1"/>
  <c r="N72" i="1"/>
  <c r="DM71" i="1"/>
  <c r="DL71" i="1"/>
  <c r="DJ71" i="1"/>
  <c r="DH71" i="1"/>
  <c r="DF71" i="1"/>
  <c r="DD71" i="1"/>
  <c r="DB71" i="1"/>
  <c r="CZ71" i="1"/>
  <c r="CX71" i="1"/>
  <c r="CV71" i="1"/>
  <c r="CT71" i="1"/>
  <c r="CR71" i="1"/>
  <c r="CP71" i="1"/>
  <c r="CN71" i="1"/>
  <c r="CL71" i="1"/>
  <c r="CJ71" i="1"/>
  <c r="CH71" i="1"/>
  <c r="CF71" i="1"/>
  <c r="CD71" i="1"/>
  <c r="CB71" i="1"/>
  <c r="BZ71" i="1"/>
  <c r="BX71" i="1"/>
  <c r="BV71" i="1"/>
  <c r="BT71" i="1"/>
  <c r="BR71" i="1"/>
  <c r="BP71" i="1"/>
  <c r="BN71" i="1"/>
  <c r="BL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H71" i="1"/>
  <c r="AF71" i="1"/>
  <c r="AD71" i="1"/>
  <c r="AB71" i="1"/>
  <c r="Z71" i="1"/>
  <c r="X71" i="1"/>
  <c r="V71" i="1"/>
  <c r="T71" i="1"/>
  <c r="R71" i="1"/>
  <c r="P71" i="1"/>
  <c r="N71" i="1"/>
  <c r="DM70" i="1"/>
  <c r="DL70" i="1"/>
  <c r="DJ70" i="1"/>
  <c r="DH70" i="1"/>
  <c r="DF70" i="1"/>
  <c r="DD70" i="1"/>
  <c r="DB70" i="1"/>
  <c r="CZ70" i="1"/>
  <c r="CX70" i="1"/>
  <c r="CV70" i="1"/>
  <c r="CT70" i="1"/>
  <c r="CR70" i="1"/>
  <c r="CP70" i="1"/>
  <c r="CN70" i="1"/>
  <c r="CL70" i="1"/>
  <c r="CJ70" i="1"/>
  <c r="CH70" i="1"/>
  <c r="CF70" i="1"/>
  <c r="CD70" i="1"/>
  <c r="CB70" i="1"/>
  <c r="BZ70" i="1"/>
  <c r="BX70" i="1"/>
  <c r="BV70" i="1"/>
  <c r="BT70" i="1"/>
  <c r="BR70" i="1"/>
  <c r="BP70" i="1"/>
  <c r="BN70" i="1"/>
  <c r="BL70" i="1"/>
  <c r="BJ70" i="1"/>
  <c r="BH70" i="1"/>
  <c r="BF70" i="1"/>
  <c r="BD70" i="1"/>
  <c r="BB70" i="1"/>
  <c r="AZ70" i="1"/>
  <c r="AX70" i="1"/>
  <c r="AV70" i="1"/>
  <c r="AT70" i="1"/>
  <c r="AR70" i="1"/>
  <c r="AP70" i="1"/>
  <c r="AN70" i="1"/>
  <c r="AL70" i="1"/>
  <c r="AJ70" i="1"/>
  <c r="AH70" i="1"/>
  <c r="AF70" i="1"/>
  <c r="AD70" i="1"/>
  <c r="AB70" i="1"/>
  <c r="Z70" i="1"/>
  <c r="X70" i="1"/>
  <c r="V70" i="1"/>
  <c r="T70" i="1"/>
  <c r="R70" i="1"/>
  <c r="P70" i="1"/>
  <c r="N70" i="1"/>
  <c r="DM69" i="1"/>
  <c r="DL69" i="1"/>
  <c r="DJ69" i="1"/>
  <c r="DH69" i="1"/>
  <c r="DF69" i="1"/>
  <c r="DD69" i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Z69" i="1"/>
  <c r="BX69" i="1"/>
  <c r="BV69" i="1"/>
  <c r="BT69" i="1"/>
  <c r="BR69" i="1"/>
  <c r="BP69" i="1"/>
  <c r="BN69" i="1"/>
  <c r="BL69" i="1"/>
  <c r="BJ69" i="1"/>
  <c r="BH69" i="1"/>
  <c r="BF69" i="1"/>
  <c r="BD69" i="1"/>
  <c r="BB69" i="1"/>
  <c r="AZ69" i="1"/>
  <c r="AX69" i="1"/>
  <c r="AV69" i="1"/>
  <c r="AT69" i="1"/>
  <c r="AR69" i="1"/>
  <c r="AP69" i="1"/>
  <c r="AN69" i="1"/>
  <c r="AL69" i="1"/>
  <c r="AJ69" i="1"/>
  <c r="AH69" i="1"/>
  <c r="AF69" i="1"/>
  <c r="AD69" i="1"/>
  <c r="AB69" i="1"/>
  <c r="Z69" i="1"/>
  <c r="X69" i="1"/>
  <c r="V69" i="1"/>
  <c r="T69" i="1"/>
  <c r="R69" i="1"/>
  <c r="P69" i="1"/>
  <c r="N69" i="1"/>
  <c r="DM68" i="1"/>
  <c r="DL68" i="1"/>
  <c r="DJ68" i="1"/>
  <c r="DH68" i="1"/>
  <c r="DF68" i="1"/>
  <c r="DD68" i="1"/>
  <c r="DB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Z68" i="1"/>
  <c r="BX68" i="1"/>
  <c r="BV68" i="1"/>
  <c r="BT68" i="1"/>
  <c r="BR68" i="1"/>
  <c r="BP68" i="1"/>
  <c r="BN68" i="1"/>
  <c r="BL68" i="1"/>
  <c r="BJ68" i="1"/>
  <c r="BH68" i="1"/>
  <c r="BF68" i="1"/>
  <c r="BD68" i="1"/>
  <c r="BB68" i="1"/>
  <c r="AZ68" i="1"/>
  <c r="AX68" i="1"/>
  <c r="AV68" i="1"/>
  <c r="AT68" i="1"/>
  <c r="AR68" i="1"/>
  <c r="AP68" i="1"/>
  <c r="AN68" i="1"/>
  <c r="AL68" i="1"/>
  <c r="AJ68" i="1"/>
  <c r="AH68" i="1"/>
  <c r="AF68" i="1"/>
  <c r="AD68" i="1"/>
  <c r="AB68" i="1"/>
  <c r="Z68" i="1"/>
  <c r="X68" i="1"/>
  <c r="V68" i="1"/>
  <c r="T68" i="1"/>
  <c r="R68" i="1"/>
  <c r="P68" i="1"/>
  <c r="N68" i="1"/>
  <c r="DK67" i="1"/>
  <c r="DG67" i="1"/>
  <c r="DE67" i="1"/>
  <c r="DC67" i="1"/>
  <c r="DA67" i="1"/>
  <c r="CY67" i="1"/>
  <c r="CW67" i="1"/>
  <c r="CU67" i="1"/>
  <c r="CS67" i="1"/>
  <c r="CQ67" i="1"/>
  <c r="CO67" i="1"/>
  <c r="CM67" i="1"/>
  <c r="CK67" i="1"/>
  <c r="CI67" i="1"/>
  <c r="CG67" i="1"/>
  <c r="CE67" i="1"/>
  <c r="CC67" i="1"/>
  <c r="CA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M67" i="1"/>
  <c r="AK67" i="1"/>
  <c r="AI67" i="1"/>
  <c r="AG67" i="1"/>
  <c r="AE67" i="1"/>
  <c r="AC67" i="1"/>
  <c r="AA67" i="1"/>
  <c r="Y67" i="1"/>
  <c r="W67" i="1"/>
  <c r="U67" i="1"/>
  <c r="S67" i="1"/>
  <c r="Q67" i="1"/>
  <c r="O67" i="1"/>
  <c r="M67" i="1"/>
  <c r="DM66" i="1"/>
  <c r="DL66" i="1"/>
  <c r="DJ66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Z66" i="1"/>
  <c r="BX66" i="1"/>
  <c r="BV66" i="1"/>
  <c r="BT66" i="1"/>
  <c r="BR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R66" i="1"/>
  <c r="P66" i="1"/>
  <c r="N66" i="1"/>
  <c r="DM65" i="1"/>
  <c r="DL65" i="1"/>
  <c r="DJ65" i="1"/>
  <c r="DH65" i="1"/>
  <c r="DF65" i="1"/>
  <c r="DD65" i="1"/>
  <c r="DB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Z65" i="1"/>
  <c r="BX65" i="1"/>
  <c r="BV65" i="1"/>
  <c r="BT65" i="1"/>
  <c r="BR65" i="1"/>
  <c r="BP65" i="1"/>
  <c r="BN65" i="1"/>
  <c r="BL65" i="1"/>
  <c r="BJ65" i="1"/>
  <c r="BH65" i="1"/>
  <c r="BF65" i="1"/>
  <c r="BD65" i="1"/>
  <c r="BB65" i="1"/>
  <c r="AZ65" i="1"/>
  <c r="AX65" i="1"/>
  <c r="AV65" i="1"/>
  <c r="AT65" i="1"/>
  <c r="AR65" i="1"/>
  <c r="AP65" i="1"/>
  <c r="AN65" i="1"/>
  <c r="AL65" i="1"/>
  <c r="AJ65" i="1"/>
  <c r="AH65" i="1"/>
  <c r="AF65" i="1"/>
  <c r="AD65" i="1"/>
  <c r="AB65" i="1"/>
  <c r="Z65" i="1"/>
  <c r="X65" i="1"/>
  <c r="V65" i="1"/>
  <c r="T65" i="1"/>
  <c r="R65" i="1"/>
  <c r="P65" i="1"/>
  <c r="N65" i="1"/>
  <c r="DM64" i="1"/>
  <c r="DL64" i="1"/>
  <c r="DJ64" i="1"/>
  <c r="DH64" i="1"/>
  <c r="DF64" i="1"/>
  <c r="DD64" i="1"/>
  <c r="DB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Z64" i="1"/>
  <c r="BX64" i="1"/>
  <c r="BV64" i="1"/>
  <c r="BT64" i="1"/>
  <c r="BR64" i="1"/>
  <c r="BP64" i="1"/>
  <c r="BN64" i="1"/>
  <c r="BL64" i="1"/>
  <c r="BJ64" i="1"/>
  <c r="BH64" i="1"/>
  <c r="BF64" i="1"/>
  <c r="BD64" i="1"/>
  <c r="BB64" i="1"/>
  <c r="AZ64" i="1"/>
  <c r="AX64" i="1"/>
  <c r="AV64" i="1"/>
  <c r="AT64" i="1"/>
  <c r="AR64" i="1"/>
  <c r="AP64" i="1"/>
  <c r="AN64" i="1"/>
  <c r="AL64" i="1"/>
  <c r="AJ64" i="1"/>
  <c r="AH64" i="1"/>
  <c r="AF64" i="1"/>
  <c r="AD64" i="1"/>
  <c r="AB64" i="1"/>
  <c r="Z64" i="1"/>
  <c r="X64" i="1"/>
  <c r="V64" i="1"/>
  <c r="T64" i="1"/>
  <c r="R64" i="1"/>
  <c r="P64" i="1"/>
  <c r="N64" i="1"/>
  <c r="DM63" i="1"/>
  <c r="DL63" i="1"/>
  <c r="DJ63" i="1"/>
  <c r="DH63" i="1"/>
  <c r="DF63" i="1"/>
  <c r="DD63" i="1"/>
  <c r="DB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Z63" i="1"/>
  <c r="BX63" i="1"/>
  <c r="BV63" i="1"/>
  <c r="BT63" i="1"/>
  <c r="BR63" i="1"/>
  <c r="BP63" i="1"/>
  <c r="BN63" i="1"/>
  <c r="BL63" i="1"/>
  <c r="BJ63" i="1"/>
  <c r="BH63" i="1"/>
  <c r="BF63" i="1"/>
  <c r="BD63" i="1"/>
  <c r="BB63" i="1"/>
  <c r="AZ63" i="1"/>
  <c r="AX63" i="1"/>
  <c r="AV63" i="1"/>
  <c r="AT63" i="1"/>
  <c r="AR63" i="1"/>
  <c r="AP63" i="1"/>
  <c r="AN63" i="1"/>
  <c r="AL63" i="1"/>
  <c r="AJ63" i="1"/>
  <c r="AH63" i="1"/>
  <c r="AF63" i="1"/>
  <c r="AD63" i="1"/>
  <c r="AB63" i="1"/>
  <c r="Z63" i="1"/>
  <c r="X63" i="1"/>
  <c r="V63" i="1"/>
  <c r="T63" i="1"/>
  <c r="R63" i="1"/>
  <c r="P63" i="1"/>
  <c r="N63" i="1"/>
  <c r="DM62" i="1"/>
  <c r="DL62" i="1"/>
  <c r="DJ62" i="1"/>
  <c r="DH62" i="1"/>
  <c r="DF62" i="1"/>
  <c r="DD62" i="1"/>
  <c r="DB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Z62" i="1"/>
  <c r="BX62" i="1"/>
  <c r="BV62" i="1"/>
  <c r="BT62" i="1"/>
  <c r="BR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Z62" i="1"/>
  <c r="X62" i="1"/>
  <c r="V62" i="1"/>
  <c r="T62" i="1"/>
  <c r="R62" i="1"/>
  <c r="P62" i="1"/>
  <c r="N62" i="1"/>
  <c r="DM61" i="1"/>
  <c r="DL61" i="1"/>
  <c r="DJ61" i="1"/>
  <c r="DH61" i="1"/>
  <c r="DF61" i="1"/>
  <c r="DD61" i="1"/>
  <c r="DB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Z61" i="1"/>
  <c r="BX61" i="1"/>
  <c r="BV61" i="1"/>
  <c r="BT61" i="1"/>
  <c r="BR61" i="1"/>
  <c r="BP61" i="1"/>
  <c r="BN61" i="1"/>
  <c r="BL61" i="1"/>
  <c r="BJ61" i="1"/>
  <c r="BH61" i="1"/>
  <c r="BF61" i="1"/>
  <c r="BD61" i="1"/>
  <c r="BB61" i="1"/>
  <c r="AZ61" i="1"/>
  <c r="AX61" i="1"/>
  <c r="AV61" i="1"/>
  <c r="AT61" i="1"/>
  <c r="AR61" i="1"/>
  <c r="AP61" i="1"/>
  <c r="AN61" i="1"/>
  <c r="AL61" i="1"/>
  <c r="AJ61" i="1"/>
  <c r="AH61" i="1"/>
  <c r="AF61" i="1"/>
  <c r="AD61" i="1"/>
  <c r="AB61" i="1"/>
  <c r="Z61" i="1"/>
  <c r="X61" i="1"/>
  <c r="V61" i="1"/>
  <c r="T61" i="1"/>
  <c r="R61" i="1"/>
  <c r="P61" i="1"/>
  <c r="N61" i="1"/>
  <c r="DM60" i="1"/>
  <c r="DL60" i="1"/>
  <c r="DJ60" i="1"/>
  <c r="DH60" i="1"/>
  <c r="DF60" i="1"/>
  <c r="DD60" i="1"/>
  <c r="DB60" i="1"/>
  <c r="CZ60" i="1"/>
  <c r="CX60" i="1"/>
  <c r="CV60" i="1"/>
  <c r="CT60" i="1"/>
  <c r="CR60" i="1"/>
  <c r="CP60" i="1"/>
  <c r="CN60" i="1"/>
  <c r="CL60" i="1"/>
  <c r="CJ60" i="1"/>
  <c r="CH60" i="1"/>
  <c r="CF60" i="1"/>
  <c r="CD60" i="1"/>
  <c r="CB60" i="1"/>
  <c r="BZ60" i="1"/>
  <c r="BX60" i="1"/>
  <c r="BV60" i="1"/>
  <c r="BT60" i="1"/>
  <c r="BR60" i="1"/>
  <c r="BP60" i="1"/>
  <c r="BN60" i="1"/>
  <c r="BL60" i="1"/>
  <c r="BJ60" i="1"/>
  <c r="BH60" i="1"/>
  <c r="BF60" i="1"/>
  <c r="BD60" i="1"/>
  <c r="BB60" i="1"/>
  <c r="AZ60" i="1"/>
  <c r="AX60" i="1"/>
  <c r="AV60" i="1"/>
  <c r="AT60" i="1"/>
  <c r="AR60" i="1"/>
  <c r="AP60" i="1"/>
  <c r="AN60" i="1"/>
  <c r="AL60" i="1"/>
  <c r="AJ60" i="1"/>
  <c r="AH60" i="1"/>
  <c r="AF60" i="1"/>
  <c r="AD60" i="1"/>
  <c r="AB60" i="1"/>
  <c r="Z60" i="1"/>
  <c r="X60" i="1"/>
  <c r="V60" i="1"/>
  <c r="T60" i="1"/>
  <c r="R60" i="1"/>
  <c r="P60" i="1"/>
  <c r="N60" i="1"/>
  <c r="DM59" i="1"/>
  <c r="DL59" i="1"/>
  <c r="DJ59" i="1"/>
  <c r="DH59" i="1"/>
  <c r="DF59" i="1"/>
  <c r="DD59" i="1"/>
  <c r="DB59" i="1"/>
  <c r="CZ59" i="1"/>
  <c r="CX59" i="1"/>
  <c r="CV59" i="1"/>
  <c r="CT59" i="1"/>
  <c r="CR59" i="1"/>
  <c r="CP59" i="1"/>
  <c r="CN59" i="1"/>
  <c r="CL59" i="1"/>
  <c r="CJ59" i="1"/>
  <c r="CH59" i="1"/>
  <c r="CF59" i="1"/>
  <c r="CD59" i="1"/>
  <c r="CB59" i="1"/>
  <c r="BZ59" i="1"/>
  <c r="BX59" i="1"/>
  <c r="BV59" i="1"/>
  <c r="BT59" i="1"/>
  <c r="BR59" i="1"/>
  <c r="BP59" i="1"/>
  <c r="BN59" i="1"/>
  <c r="BL59" i="1"/>
  <c r="BJ59" i="1"/>
  <c r="BH59" i="1"/>
  <c r="BF59" i="1"/>
  <c r="BD59" i="1"/>
  <c r="BB59" i="1"/>
  <c r="AZ59" i="1"/>
  <c r="AX59" i="1"/>
  <c r="AV59" i="1"/>
  <c r="AT59" i="1"/>
  <c r="AR59" i="1"/>
  <c r="AP59" i="1"/>
  <c r="AN59" i="1"/>
  <c r="AL59" i="1"/>
  <c r="AJ59" i="1"/>
  <c r="AH59" i="1"/>
  <c r="AF59" i="1"/>
  <c r="AD59" i="1"/>
  <c r="AB59" i="1"/>
  <c r="Z59" i="1"/>
  <c r="X59" i="1"/>
  <c r="V59" i="1"/>
  <c r="T59" i="1"/>
  <c r="R59" i="1"/>
  <c r="P59" i="1"/>
  <c r="N59" i="1"/>
  <c r="DM58" i="1"/>
  <c r="DL58" i="1"/>
  <c r="DJ58" i="1"/>
  <c r="DH58" i="1"/>
  <c r="DF58" i="1"/>
  <c r="DD58" i="1"/>
  <c r="DB58" i="1"/>
  <c r="CZ58" i="1"/>
  <c r="CX58" i="1"/>
  <c r="CV58" i="1"/>
  <c r="CT58" i="1"/>
  <c r="CR58" i="1"/>
  <c r="CP58" i="1"/>
  <c r="CN58" i="1"/>
  <c r="CL58" i="1"/>
  <c r="CJ58" i="1"/>
  <c r="CH58" i="1"/>
  <c r="CF58" i="1"/>
  <c r="CD58" i="1"/>
  <c r="CB58" i="1"/>
  <c r="BZ58" i="1"/>
  <c r="BX58" i="1"/>
  <c r="BV58" i="1"/>
  <c r="BT58" i="1"/>
  <c r="BR58" i="1"/>
  <c r="BP58" i="1"/>
  <c r="BN58" i="1"/>
  <c r="BL58" i="1"/>
  <c r="BJ58" i="1"/>
  <c r="BH58" i="1"/>
  <c r="BF58" i="1"/>
  <c r="BD58" i="1"/>
  <c r="BB58" i="1"/>
  <c r="AZ58" i="1"/>
  <c r="AX58" i="1"/>
  <c r="AV58" i="1"/>
  <c r="AT58" i="1"/>
  <c r="AR58" i="1"/>
  <c r="AP58" i="1"/>
  <c r="AN58" i="1"/>
  <c r="AL58" i="1"/>
  <c r="AJ58" i="1"/>
  <c r="AH58" i="1"/>
  <c r="AF58" i="1"/>
  <c r="AD58" i="1"/>
  <c r="AB58" i="1"/>
  <c r="Z58" i="1"/>
  <c r="X58" i="1"/>
  <c r="V58" i="1"/>
  <c r="T58" i="1"/>
  <c r="R58" i="1"/>
  <c r="P58" i="1"/>
  <c r="N58" i="1"/>
  <c r="DM57" i="1"/>
  <c r="DL57" i="1"/>
  <c r="DJ57" i="1"/>
  <c r="DH57" i="1"/>
  <c r="DF57" i="1"/>
  <c r="DD57" i="1"/>
  <c r="DB57" i="1"/>
  <c r="CZ57" i="1"/>
  <c r="CX57" i="1"/>
  <c r="CV57" i="1"/>
  <c r="CT57" i="1"/>
  <c r="CR57" i="1"/>
  <c r="CP57" i="1"/>
  <c r="CN57" i="1"/>
  <c r="CL57" i="1"/>
  <c r="CJ57" i="1"/>
  <c r="CH57" i="1"/>
  <c r="CF57" i="1"/>
  <c r="CD57" i="1"/>
  <c r="CB57" i="1"/>
  <c r="BZ57" i="1"/>
  <c r="BX57" i="1"/>
  <c r="BV57" i="1"/>
  <c r="BT57" i="1"/>
  <c r="BR57" i="1"/>
  <c r="BP57" i="1"/>
  <c r="BN57" i="1"/>
  <c r="BN56" i="1" s="1"/>
  <c r="BL57" i="1"/>
  <c r="BJ57" i="1"/>
  <c r="BH57" i="1"/>
  <c r="BF57" i="1"/>
  <c r="BD57" i="1"/>
  <c r="BB57" i="1"/>
  <c r="AZ57" i="1"/>
  <c r="AX57" i="1"/>
  <c r="AV57" i="1"/>
  <c r="AT57" i="1"/>
  <c r="AR57" i="1"/>
  <c r="AP57" i="1"/>
  <c r="AN57" i="1"/>
  <c r="AL57" i="1"/>
  <c r="AJ57" i="1"/>
  <c r="AH57" i="1"/>
  <c r="AF57" i="1"/>
  <c r="AD57" i="1"/>
  <c r="AB57" i="1"/>
  <c r="Z57" i="1"/>
  <c r="X57" i="1"/>
  <c r="V57" i="1"/>
  <c r="T57" i="1"/>
  <c r="R57" i="1"/>
  <c r="P57" i="1"/>
  <c r="N57" i="1"/>
  <c r="DK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CA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M56" i="1"/>
  <c r="DM55" i="1"/>
  <c r="DL55" i="1"/>
  <c r="DJ55" i="1"/>
  <c r="DH55" i="1"/>
  <c r="DF55" i="1"/>
  <c r="DD55" i="1"/>
  <c r="DB55" i="1"/>
  <c r="CZ55" i="1"/>
  <c r="CX55" i="1"/>
  <c r="CV55" i="1"/>
  <c r="CT55" i="1"/>
  <c r="CR55" i="1"/>
  <c r="CP55" i="1"/>
  <c r="CN55" i="1"/>
  <c r="CL55" i="1"/>
  <c r="CJ55" i="1"/>
  <c r="CH55" i="1"/>
  <c r="CF55" i="1"/>
  <c r="CD55" i="1"/>
  <c r="CB55" i="1"/>
  <c r="BZ55" i="1"/>
  <c r="BX55" i="1"/>
  <c r="BV55" i="1"/>
  <c r="BT55" i="1"/>
  <c r="BR55" i="1"/>
  <c r="BP55" i="1"/>
  <c r="BN55" i="1"/>
  <c r="BL55" i="1"/>
  <c r="BJ55" i="1"/>
  <c r="BH55" i="1"/>
  <c r="BF55" i="1"/>
  <c r="BD55" i="1"/>
  <c r="BB55" i="1"/>
  <c r="AZ55" i="1"/>
  <c r="AX55" i="1"/>
  <c r="AV55" i="1"/>
  <c r="AT55" i="1"/>
  <c r="AR55" i="1"/>
  <c r="AP55" i="1"/>
  <c r="AN55" i="1"/>
  <c r="AL55" i="1"/>
  <c r="AJ55" i="1"/>
  <c r="AH55" i="1"/>
  <c r="AF55" i="1"/>
  <c r="AD55" i="1"/>
  <c r="AB55" i="1"/>
  <c r="Z55" i="1"/>
  <c r="X55" i="1"/>
  <c r="V55" i="1"/>
  <c r="T55" i="1"/>
  <c r="R55" i="1"/>
  <c r="P55" i="1"/>
  <c r="N55" i="1"/>
  <c r="DM54" i="1"/>
  <c r="DL54" i="1"/>
  <c r="DL52" i="1" s="1"/>
  <c r="DJ54" i="1"/>
  <c r="DH54" i="1"/>
  <c r="DF54" i="1"/>
  <c r="DD54" i="1"/>
  <c r="DD52" i="1" s="1"/>
  <c r="DB54" i="1"/>
  <c r="CZ54" i="1"/>
  <c r="CX54" i="1"/>
  <c r="CV54" i="1"/>
  <c r="CT54" i="1"/>
  <c r="CR54" i="1"/>
  <c r="CP54" i="1"/>
  <c r="CN54" i="1"/>
  <c r="CL54" i="1"/>
  <c r="CJ54" i="1"/>
  <c r="CH54" i="1"/>
  <c r="CF54" i="1"/>
  <c r="CF52" i="1" s="1"/>
  <c r="CD54" i="1"/>
  <c r="CB54" i="1"/>
  <c r="BZ54" i="1"/>
  <c r="BX54" i="1"/>
  <c r="BV54" i="1"/>
  <c r="BT54" i="1"/>
  <c r="BR54" i="1"/>
  <c r="BP54" i="1"/>
  <c r="BN54" i="1"/>
  <c r="BL54" i="1"/>
  <c r="BJ54" i="1"/>
  <c r="BH54" i="1"/>
  <c r="BH52" i="1" s="1"/>
  <c r="BF54" i="1"/>
  <c r="BD54" i="1"/>
  <c r="BB54" i="1"/>
  <c r="AZ54" i="1"/>
  <c r="AX54" i="1"/>
  <c r="AV54" i="1"/>
  <c r="AT54" i="1"/>
  <c r="AR54" i="1"/>
  <c r="AR52" i="1" s="1"/>
  <c r="AP54" i="1"/>
  <c r="AN54" i="1"/>
  <c r="AL54" i="1"/>
  <c r="AJ54" i="1"/>
  <c r="AH54" i="1"/>
  <c r="AF54" i="1"/>
  <c r="AD54" i="1"/>
  <c r="AB54" i="1"/>
  <c r="Z54" i="1"/>
  <c r="X54" i="1"/>
  <c r="V54" i="1"/>
  <c r="T54" i="1"/>
  <c r="R54" i="1"/>
  <c r="P54" i="1"/>
  <c r="N54" i="1"/>
  <c r="DM53" i="1"/>
  <c r="DL53" i="1"/>
  <c r="DJ53" i="1"/>
  <c r="DH53" i="1"/>
  <c r="DF53" i="1"/>
  <c r="DD53" i="1"/>
  <c r="DB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Z53" i="1"/>
  <c r="BX53" i="1"/>
  <c r="BV53" i="1"/>
  <c r="BT53" i="1"/>
  <c r="BR53" i="1"/>
  <c r="BP53" i="1"/>
  <c r="BN53" i="1"/>
  <c r="BL53" i="1"/>
  <c r="BJ53" i="1"/>
  <c r="BH53" i="1"/>
  <c r="BF53" i="1"/>
  <c r="BD53" i="1"/>
  <c r="BB53" i="1"/>
  <c r="AZ53" i="1"/>
  <c r="AX53" i="1"/>
  <c r="AV53" i="1"/>
  <c r="AT53" i="1"/>
  <c r="AR53" i="1"/>
  <c r="AP53" i="1"/>
  <c r="AN53" i="1"/>
  <c r="AL53" i="1"/>
  <c r="AL52" i="1" s="1"/>
  <c r="AJ53" i="1"/>
  <c r="AH53" i="1"/>
  <c r="AF53" i="1"/>
  <c r="AD53" i="1"/>
  <c r="AB53" i="1"/>
  <c r="Z53" i="1"/>
  <c r="X53" i="1"/>
  <c r="V53" i="1"/>
  <c r="V52" i="1" s="1"/>
  <c r="T53" i="1"/>
  <c r="R53" i="1"/>
  <c r="P53" i="1"/>
  <c r="N53" i="1"/>
  <c r="N52" i="1" s="1"/>
  <c r="DK52" i="1"/>
  <c r="DG52" i="1"/>
  <c r="DE52" i="1"/>
  <c r="DC52" i="1"/>
  <c r="DA52" i="1"/>
  <c r="CY52" i="1"/>
  <c r="CW52" i="1"/>
  <c r="CU52" i="1"/>
  <c r="CS52" i="1"/>
  <c r="CQ52" i="1"/>
  <c r="CO52" i="1"/>
  <c r="CM52" i="1"/>
  <c r="CK52" i="1"/>
  <c r="CI52" i="1"/>
  <c r="CG52" i="1"/>
  <c r="CE52" i="1"/>
  <c r="CC52" i="1"/>
  <c r="CA52" i="1"/>
  <c r="BY52" i="1"/>
  <c r="BX52" i="1"/>
  <c r="BW52" i="1"/>
  <c r="BU52" i="1"/>
  <c r="BS52" i="1"/>
  <c r="BQ52" i="1"/>
  <c r="BO52" i="1"/>
  <c r="BM52" i="1"/>
  <c r="BK52" i="1"/>
  <c r="BI52" i="1"/>
  <c r="BG52" i="1"/>
  <c r="BE52" i="1"/>
  <c r="BC52" i="1"/>
  <c r="BA52" i="1"/>
  <c r="AY52" i="1"/>
  <c r="AW52" i="1"/>
  <c r="AU52" i="1"/>
  <c r="AS52" i="1"/>
  <c r="AQ52" i="1"/>
  <c r="AM52" i="1"/>
  <c r="AK52" i="1"/>
  <c r="AI52" i="1"/>
  <c r="AG52" i="1"/>
  <c r="AE52" i="1"/>
  <c r="AC52" i="1"/>
  <c r="AA52" i="1"/>
  <c r="Y52" i="1"/>
  <c r="W52" i="1"/>
  <c r="U52" i="1"/>
  <c r="S52" i="1"/>
  <c r="Q52" i="1"/>
  <c r="O52" i="1"/>
  <c r="M52" i="1"/>
  <c r="DM51" i="1"/>
  <c r="DM50" i="1" s="1"/>
  <c r="DL51" i="1"/>
  <c r="DJ51" i="1"/>
  <c r="DJ50" i="1" s="1"/>
  <c r="DH51" i="1"/>
  <c r="DF51" i="1"/>
  <c r="DF50" i="1" s="1"/>
  <c r="DD51" i="1"/>
  <c r="DB51" i="1"/>
  <c r="DB50" i="1" s="1"/>
  <c r="CZ51" i="1"/>
  <c r="CZ50" i="1" s="1"/>
  <c r="CX51" i="1"/>
  <c r="CX50" i="1" s="1"/>
  <c r="CV51" i="1"/>
  <c r="CT51" i="1"/>
  <c r="CT50" i="1" s="1"/>
  <c r="CR51" i="1"/>
  <c r="CR50" i="1" s="1"/>
  <c r="CP51" i="1"/>
  <c r="CP50" i="1" s="1"/>
  <c r="CN51" i="1"/>
  <c r="CN50" i="1" s="1"/>
  <c r="CL51" i="1"/>
  <c r="CL50" i="1" s="1"/>
  <c r="CJ51" i="1"/>
  <c r="CJ50" i="1" s="1"/>
  <c r="CH51" i="1"/>
  <c r="CF51" i="1"/>
  <c r="CD51" i="1"/>
  <c r="CD50" i="1" s="1"/>
  <c r="CB51" i="1"/>
  <c r="CB50" i="1" s="1"/>
  <c r="BZ51" i="1"/>
  <c r="BZ50" i="1" s="1"/>
  <c r="BX51" i="1"/>
  <c r="BV51" i="1"/>
  <c r="BV50" i="1" s="1"/>
  <c r="BT51" i="1"/>
  <c r="BT50" i="1" s="1"/>
  <c r="BR51" i="1"/>
  <c r="BR50" i="1" s="1"/>
  <c r="BP51" i="1"/>
  <c r="BN51" i="1"/>
  <c r="BN50" i="1" s="1"/>
  <c r="BL51" i="1"/>
  <c r="BJ51" i="1"/>
  <c r="BJ50" i="1" s="1"/>
  <c r="BH51" i="1"/>
  <c r="BF51" i="1"/>
  <c r="BF50" i="1" s="1"/>
  <c r="BD51" i="1"/>
  <c r="BD50" i="1" s="1"/>
  <c r="BB51" i="1"/>
  <c r="BB50" i="1" s="1"/>
  <c r="AZ51" i="1"/>
  <c r="AZ50" i="1" s="1"/>
  <c r="AX51" i="1"/>
  <c r="AX50" i="1" s="1"/>
  <c r="AV51" i="1"/>
  <c r="AT51" i="1"/>
  <c r="AT50" i="1" s="1"/>
  <c r="AR51" i="1"/>
  <c r="AP51" i="1"/>
  <c r="AP50" i="1" s="1"/>
  <c r="AN51" i="1"/>
  <c r="AN50" i="1" s="1"/>
  <c r="AL51" i="1"/>
  <c r="AL50" i="1" s="1"/>
  <c r="AJ51" i="1"/>
  <c r="AJ50" i="1" s="1"/>
  <c r="AH51" i="1"/>
  <c r="AH50" i="1" s="1"/>
  <c r="AF51" i="1"/>
  <c r="AF50" i="1" s="1"/>
  <c r="AD51" i="1"/>
  <c r="AD50" i="1" s="1"/>
  <c r="AB51" i="1"/>
  <c r="Z51" i="1"/>
  <c r="Z50" i="1" s="1"/>
  <c r="X51" i="1"/>
  <c r="X50" i="1" s="1"/>
  <c r="V51" i="1"/>
  <c r="V50" i="1" s="1"/>
  <c r="T51" i="1"/>
  <c r="R51" i="1"/>
  <c r="R50" i="1" s="1"/>
  <c r="P51" i="1"/>
  <c r="N51" i="1"/>
  <c r="N50" i="1" s="1"/>
  <c r="DL50" i="1"/>
  <c r="DK50" i="1"/>
  <c r="DH50" i="1"/>
  <c r="DG50" i="1"/>
  <c r="DE50" i="1"/>
  <c r="DD50" i="1"/>
  <c r="DC50" i="1"/>
  <c r="DA50" i="1"/>
  <c r="CY50" i="1"/>
  <c r="CW50" i="1"/>
  <c r="CV50" i="1"/>
  <c r="CU50" i="1"/>
  <c r="CS50" i="1"/>
  <c r="CQ50" i="1"/>
  <c r="CO50" i="1"/>
  <c r="CM50" i="1"/>
  <c r="CK50" i="1"/>
  <c r="CI50" i="1"/>
  <c r="CH50" i="1"/>
  <c r="CG50" i="1"/>
  <c r="CF50" i="1"/>
  <c r="CE50" i="1"/>
  <c r="CC50" i="1"/>
  <c r="CA50" i="1"/>
  <c r="BY50" i="1"/>
  <c r="BX50" i="1"/>
  <c r="BW50" i="1"/>
  <c r="BU50" i="1"/>
  <c r="BS50" i="1"/>
  <c r="BQ50" i="1"/>
  <c r="BP50" i="1"/>
  <c r="BO50" i="1"/>
  <c r="BM50" i="1"/>
  <c r="BL50" i="1"/>
  <c r="BK50" i="1"/>
  <c r="BI50" i="1"/>
  <c r="BH50" i="1"/>
  <c r="BG50" i="1"/>
  <c r="BE50" i="1"/>
  <c r="BC50" i="1"/>
  <c r="BA50" i="1"/>
  <c r="AY50" i="1"/>
  <c r="AW50" i="1"/>
  <c r="AV50" i="1"/>
  <c r="AU50" i="1"/>
  <c r="AS50" i="1"/>
  <c r="AR50" i="1"/>
  <c r="AQ50" i="1"/>
  <c r="AM50" i="1"/>
  <c r="AK50" i="1"/>
  <c r="AI50" i="1"/>
  <c r="AG50" i="1"/>
  <c r="AE50" i="1"/>
  <c r="AC50" i="1"/>
  <c r="AB50" i="1"/>
  <c r="AA50" i="1"/>
  <c r="Y50" i="1"/>
  <c r="W50" i="1"/>
  <c r="U50" i="1"/>
  <c r="T50" i="1"/>
  <c r="S50" i="1"/>
  <c r="Q50" i="1"/>
  <c r="O50" i="1"/>
  <c r="M50" i="1"/>
  <c r="DL49" i="1"/>
  <c r="DJ49" i="1"/>
  <c r="DH49" i="1"/>
  <c r="DF49" i="1"/>
  <c r="DD49" i="1"/>
  <c r="DB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Z49" i="1"/>
  <c r="BX49" i="1"/>
  <c r="BV49" i="1"/>
  <c r="BT49" i="1"/>
  <c r="BR49" i="1"/>
  <c r="BP49" i="1"/>
  <c r="BM49" i="1"/>
  <c r="DM49" i="1" s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F49" i="1"/>
  <c r="AD49" i="1"/>
  <c r="AB49" i="1"/>
  <c r="Z49" i="1"/>
  <c r="X49" i="1"/>
  <c r="V49" i="1"/>
  <c r="T49" i="1"/>
  <c r="R49" i="1"/>
  <c r="P49" i="1"/>
  <c r="N49" i="1"/>
  <c r="DL48" i="1"/>
  <c r="DJ48" i="1"/>
  <c r="DH48" i="1"/>
  <c r="DF48" i="1"/>
  <c r="DD48" i="1"/>
  <c r="DB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Y48" i="1"/>
  <c r="DM48" i="1" s="1"/>
  <c r="BX48" i="1"/>
  <c r="BV48" i="1"/>
  <c r="BT48" i="1"/>
  <c r="BR48" i="1"/>
  <c r="BP48" i="1"/>
  <c r="BN48" i="1"/>
  <c r="BL48" i="1"/>
  <c r="BJ48" i="1"/>
  <c r="BH48" i="1"/>
  <c r="BF48" i="1"/>
  <c r="BD48" i="1"/>
  <c r="BB48" i="1"/>
  <c r="AZ48" i="1"/>
  <c r="AX48" i="1"/>
  <c r="AV48" i="1"/>
  <c r="AT48" i="1"/>
  <c r="AR48" i="1"/>
  <c r="AP48" i="1"/>
  <c r="AN48" i="1"/>
  <c r="AL48" i="1"/>
  <c r="AJ48" i="1"/>
  <c r="AH48" i="1"/>
  <c r="AF48" i="1"/>
  <c r="AD48" i="1"/>
  <c r="AB48" i="1"/>
  <c r="Z48" i="1"/>
  <c r="X48" i="1"/>
  <c r="V48" i="1"/>
  <c r="T48" i="1"/>
  <c r="R48" i="1"/>
  <c r="P48" i="1"/>
  <c r="N48" i="1"/>
  <c r="DM47" i="1"/>
  <c r="DL47" i="1"/>
  <c r="DJ47" i="1"/>
  <c r="DH47" i="1"/>
  <c r="DF47" i="1"/>
  <c r="DD47" i="1"/>
  <c r="DD46" i="1" s="1"/>
  <c r="DB47" i="1"/>
  <c r="CZ47" i="1"/>
  <c r="CX47" i="1"/>
  <c r="CV47" i="1"/>
  <c r="CV46" i="1" s="1"/>
  <c r="CT47" i="1"/>
  <c r="CR47" i="1"/>
  <c r="CP47" i="1"/>
  <c r="CN47" i="1"/>
  <c r="CN46" i="1" s="1"/>
  <c r="CL47" i="1"/>
  <c r="CJ47" i="1"/>
  <c r="CH47" i="1"/>
  <c r="CF47" i="1"/>
  <c r="CD47" i="1"/>
  <c r="CB47" i="1"/>
  <c r="BZ47" i="1"/>
  <c r="BX47" i="1"/>
  <c r="BX46" i="1" s="1"/>
  <c r="BV47" i="1"/>
  <c r="BT47" i="1"/>
  <c r="BR47" i="1"/>
  <c r="BP47" i="1"/>
  <c r="BN47" i="1"/>
  <c r="BL47" i="1"/>
  <c r="BJ47" i="1"/>
  <c r="BH47" i="1"/>
  <c r="BH46" i="1" s="1"/>
  <c r="BF47" i="1"/>
  <c r="BD47" i="1"/>
  <c r="BB47" i="1"/>
  <c r="AZ47" i="1"/>
  <c r="AX47" i="1"/>
  <c r="AV47" i="1"/>
  <c r="AT47" i="1"/>
  <c r="AR47" i="1"/>
  <c r="AR46" i="1" s="1"/>
  <c r="AP47" i="1"/>
  <c r="AN47" i="1"/>
  <c r="AL47" i="1"/>
  <c r="AJ47" i="1"/>
  <c r="AH47" i="1"/>
  <c r="AF47" i="1"/>
  <c r="AD47" i="1"/>
  <c r="AB47" i="1"/>
  <c r="Z47" i="1"/>
  <c r="X47" i="1"/>
  <c r="V47" i="1"/>
  <c r="T47" i="1"/>
  <c r="R47" i="1"/>
  <c r="P47" i="1"/>
  <c r="N47" i="1"/>
  <c r="DK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F46" i="1"/>
  <c r="CE46" i="1"/>
  <c r="CC46" i="1"/>
  <c r="CA46" i="1"/>
  <c r="BW46" i="1"/>
  <c r="BU46" i="1"/>
  <c r="BS46" i="1"/>
  <c r="BQ46" i="1"/>
  <c r="BP46" i="1"/>
  <c r="BO46" i="1"/>
  <c r="BK46" i="1"/>
  <c r="BI46" i="1"/>
  <c r="BG46" i="1"/>
  <c r="BE46" i="1"/>
  <c r="BC46" i="1"/>
  <c r="BA46" i="1"/>
  <c r="AZ46" i="1"/>
  <c r="AY46" i="1"/>
  <c r="AW46" i="1"/>
  <c r="AU46" i="1"/>
  <c r="AS46" i="1"/>
  <c r="AQ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M46" i="1"/>
  <c r="DM45" i="1"/>
  <c r="DL45" i="1"/>
  <c r="DL40" i="1" s="1"/>
  <c r="DJ45" i="1"/>
  <c r="DH45" i="1"/>
  <c r="DF45" i="1"/>
  <c r="DD45" i="1"/>
  <c r="DB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Z45" i="1"/>
  <c r="BX45" i="1"/>
  <c r="BV45" i="1"/>
  <c r="BT45" i="1"/>
  <c r="BR45" i="1"/>
  <c r="BP45" i="1"/>
  <c r="BN45" i="1"/>
  <c r="BL45" i="1"/>
  <c r="BJ45" i="1"/>
  <c r="BH45" i="1"/>
  <c r="BF45" i="1"/>
  <c r="BD45" i="1"/>
  <c r="BB45" i="1"/>
  <c r="AZ45" i="1"/>
  <c r="AX45" i="1"/>
  <c r="AV45" i="1"/>
  <c r="AT45" i="1"/>
  <c r="AR45" i="1"/>
  <c r="AP45" i="1"/>
  <c r="AN45" i="1"/>
  <c r="AL45" i="1"/>
  <c r="AJ45" i="1"/>
  <c r="AH45" i="1"/>
  <c r="AF45" i="1"/>
  <c r="AD45" i="1"/>
  <c r="AB45" i="1"/>
  <c r="Z45" i="1"/>
  <c r="X45" i="1"/>
  <c r="V45" i="1"/>
  <c r="T45" i="1"/>
  <c r="R45" i="1"/>
  <c r="P45" i="1"/>
  <c r="N45" i="1"/>
  <c r="DM44" i="1"/>
  <c r="DL44" i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Z44" i="1"/>
  <c r="BX44" i="1"/>
  <c r="BV44" i="1"/>
  <c r="BT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R44" i="1"/>
  <c r="P44" i="1"/>
  <c r="N44" i="1"/>
  <c r="DM43" i="1"/>
  <c r="DL43" i="1"/>
  <c r="DJ43" i="1"/>
  <c r="DH43" i="1"/>
  <c r="DF43" i="1"/>
  <c r="DD43" i="1"/>
  <c r="DB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Z43" i="1"/>
  <c r="BX43" i="1"/>
  <c r="BV43" i="1"/>
  <c r="BT43" i="1"/>
  <c r="BR43" i="1"/>
  <c r="BP43" i="1"/>
  <c r="BN43" i="1"/>
  <c r="BL43" i="1"/>
  <c r="BJ43" i="1"/>
  <c r="BH43" i="1"/>
  <c r="BF43" i="1"/>
  <c r="BD43" i="1"/>
  <c r="BB43" i="1"/>
  <c r="AZ43" i="1"/>
  <c r="AX43" i="1"/>
  <c r="AV43" i="1"/>
  <c r="AT43" i="1"/>
  <c r="AR43" i="1"/>
  <c r="AP43" i="1"/>
  <c r="AN43" i="1"/>
  <c r="AL43" i="1"/>
  <c r="AJ43" i="1"/>
  <c r="AH43" i="1"/>
  <c r="AF43" i="1"/>
  <c r="AD43" i="1"/>
  <c r="AB43" i="1"/>
  <c r="Z43" i="1"/>
  <c r="X43" i="1"/>
  <c r="V43" i="1"/>
  <c r="T43" i="1"/>
  <c r="R43" i="1"/>
  <c r="P43" i="1"/>
  <c r="N43" i="1"/>
  <c r="DM42" i="1"/>
  <c r="DL42" i="1"/>
  <c r="DJ42" i="1"/>
  <c r="DH42" i="1"/>
  <c r="DF42" i="1"/>
  <c r="DD42" i="1"/>
  <c r="DB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Z42" i="1"/>
  <c r="BX42" i="1"/>
  <c r="BV42" i="1"/>
  <c r="BT42" i="1"/>
  <c r="BR42" i="1"/>
  <c r="BP42" i="1"/>
  <c r="BN42" i="1"/>
  <c r="BL42" i="1"/>
  <c r="BJ42" i="1"/>
  <c r="BH42" i="1"/>
  <c r="BF42" i="1"/>
  <c r="BD42" i="1"/>
  <c r="BB42" i="1"/>
  <c r="AZ42" i="1"/>
  <c r="AX42" i="1"/>
  <c r="AV42" i="1"/>
  <c r="AT42" i="1"/>
  <c r="AR42" i="1"/>
  <c r="AP42" i="1"/>
  <c r="AN42" i="1"/>
  <c r="AL42" i="1"/>
  <c r="AJ42" i="1"/>
  <c r="AH42" i="1"/>
  <c r="AF42" i="1"/>
  <c r="AD42" i="1"/>
  <c r="AB42" i="1"/>
  <c r="Z42" i="1"/>
  <c r="X42" i="1"/>
  <c r="V42" i="1"/>
  <c r="T42" i="1"/>
  <c r="R42" i="1"/>
  <c r="P42" i="1"/>
  <c r="N42" i="1"/>
  <c r="DL41" i="1"/>
  <c r="DJ41" i="1"/>
  <c r="DH41" i="1"/>
  <c r="DF41" i="1"/>
  <c r="DD41" i="1"/>
  <c r="DB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Z41" i="1"/>
  <c r="BX41" i="1"/>
  <c r="BV41" i="1"/>
  <c r="BT41" i="1"/>
  <c r="BR41" i="1"/>
  <c r="BP41" i="1"/>
  <c r="BN41" i="1"/>
  <c r="BL41" i="1"/>
  <c r="BJ41" i="1"/>
  <c r="BH41" i="1"/>
  <c r="BF41" i="1"/>
  <c r="BD41" i="1"/>
  <c r="BB41" i="1"/>
  <c r="AZ41" i="1"/>
  <c r="AX41" i="1"/>
  <c r="AV41" i="1"/>
  <c r="AS41" i="1"/>
  <c r="AS40" i="1" s="1"/>
  <c r="AR41" i="1"/>
  <c r="AP41" i="1"/>
  <c r="AN41" i="1"/>
  <c r="AL41" i="1"/>
  <c r="AJ41" i="1"/>
  <c r="AH41" i="1"/>
  <c r="AF41" i="1"/>
  <c r="AD41" i="1"/>
  <c r="AB41" i="1"/>
  <c r="Z41" i="1"/>
  <c r="X41" i="1"/>
  <c r="V41" i="1"/>
  <c r="T41" i="1"/>
  <c r="R41" i="1"/>
  <c r="P41" i="1"/>
  <c r="N41" i="1"/>
  <c r="DK40" i="1"/>
  <c r="DG40" i="1"/>
  <c r="DE40" i="1"/>
  <c r="DC40" i="1"/>
  <c r="DA40" i="1"/>
  <c r="CY40" i="1"/>
  <c r="CW40" i="1"/>
  <c r="CU40" i="1"/>
  <c r="CS40" i="1"/>
  <c r="CQ40" i="1"/>
  <c r="CO40" i="1"/>
  <c r="CM40" i="1"/>
  <c r="CK40" i="1"/>
  <c r="CI40" i="1"/>
  <c r="CG40" i="1"/>
  <c r="CE40" i="1"/>
  <c r="CC40" i="1"/>
  <c r="CA40" i="1"/>
  <c r="BY40" i="1"/>
  <c r="BW40" i="1"/>
  <c r="BU40" i="1"/>
  <c r="BS40" i="1"/>
  <c r="BQ40" i="1"/>
  <c r="BO40" i="1"/>
  <c r="BM40" i="1"/>
  <c r="BK40" i="1"/>
  <c r="BI40" i="1"/>
  <c r="BG40" i="1"/>
  <c r="BE40" i="1"/>
  <c r="BC40" i="1"/>
  <c r="BA40" i="1"/>
  <c r="AY40" i="1"/>
  <c r="AW40" i="1"/>
  <c r="AU40" i="1"/>
  <c r="AQ40" i="1"/>
  <c r="AM40" i="1"/>
  <c r="AK40" i="1"/>
  <c r="AI40" i="1"/>
  <c r="AG40" i="1"/>
  <c r="AE40" i="1"/>
  <c r="AC40" i="1"/>
  <c r="AA40" i="1"/>
  <c r="Y40" i="1"/>
  <c r="W40" i="1"/>
  <c r="U40" i="1"/>
  <c r="S40" i="1"/>
  <c r="Q40" i="1"/>
  <c r="O40" i="1"/>
  <c r="M40" i="1"/>
  <c r="DL39" i="1"/>
  <c r="DJ39" i="1"/>
  <c r="DH39" i="1"/>
  <c r="DF39" i="1"/>
  <c r="DD39" i="1"/>
  <c r="DB39" i="1"/>
  <c r="CZ39" i="1"/>
  <c r="CX39" i="1"/>
  <c r="CV39" i="1"/>
  <c r="CT39" i="1"/>
  <c r="CR39" i="1"/>
  <c r="CP39" i="1"/>
  <c r="CN39" i="1"/>
  <c r="CL39" i="1"/>
  <c r="CJ39" i="1"/>
  <c r="CH39" i="1"/>
  <c r="CF39" i="1"/>
  <c r="CD39" i="1"/>
  <c r="CB39" i="1"/>
  <c r="BZ39" i="1"/>
  <c r="BX39" i="1"/>
  <c r="BV39" i="1"/>
  <c r="BT39" i="1"/>
  <c r="BR39" i="1"/>
  <c r="BP39" i="1"/>
  <c r="BM39" i="1"/>
  <c r="BL39" i="1"/>
  <c r="BJ39" i="1"/>
  <c r="BH39" i="1"/>
  <c r="BF39" i="1"/>
  <c r="BD39" i="1"/>
  <c r="BB39" i="1"/>
  <c r="AZ39" i="1"/>
  <c r="AX39" i="1"/>
  <c r="AV39" i="1"/>
  <c r="AS39" i="1"/>
  <c r="AS33" i="1" s="1"/>
  <c r="AR39" i="1"/>
  <c r="AP39" i="1"/>
  <c r="AN39" i="1"/>
  <c r="AL39" i="1"/>
  <c r="AJ39" i="1"/>
  <c r="AH39" i="1"/>
  <c r="AF39" i="1"/>
  <c r="AD39" i="1"/>
  <c r="AB39" i="1"/>
  <c r="Z39" i="1"/>
  <c r="X39" i="1"/>
  <c r="V39" i="1"/>
  <c r="T39" i="1"/>
  <c r="R39" i="1"/>
  <c r="P39" i="1"/>
  <c r="N39" i="1"/>
  <c r="DM38" i="1"/>
  <c r="DL38" i="1"/>
  <c r="DJ38" i="1"/>
  <c r="DH38" i="1"/>
  <c r="DF38" i="1"/>
  <c r="DD38" i="1"/>
  <c r="DB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Z38" i="1"/>
  <c r="BX38" i="1"/>
  <c r="BV38" i="1"/>
  <c r="BT38" i="1"/>
  <c r="BR38" i="1"/>
  <c r="BP38" i="1"/>
  <c r="BN38" i="1"/>
  <c r="BL38" i="1"/>
  <c r="BJ38" i="1"/>
  <c r="BH38" i="1"/>
  <c r="BF38" i="1"/>
  <c r="BD38" i="1"/>
  <c r="BB38" i="1"/>
  <c r="AZ38" i="1"/>
  <c r="AX38" i="1"/>
  <c r="AV38" i="1"/>
  <c r="AT38" i="1"/>
  <c r="AR38" i="1"/>
  <c r="AP38" i="1"/>
  <c r="AN38" i="1"/>
  <c r="AL38" i="1"/>
  <c r="AJ38" i="1"/>
  <c r="AH38" i="1"/>
  <c r="AF38" i="1"/>
  <c r="AD38" i="1"/>
  <c r="AB38" i="1"/>
  <c r="Z38" i="1"/>
  <c r="X38" i="1"/>
  <c r="V38" i="1"/>
  <c r="T38" i="1"/>
  <c r="R38" i="1"/>
  <c r="P38" i="1"/>
  <c r="N38" i="1"/>
  <c r="DM37" i="1"/>
  <c r="DL37" i="1"/>
  <c r="DJ37" i="1"/>
  <c r="DH37" i="1"/>
  <c r="DF37" i="1"/>
  <c r="DD37" i="1"/>
  <c r="DB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Z37" i="1"/>
  <c r="BX37" i="1"/>
  <c r="BV37" i="1"/>
  <c r="BT37" i="1"/>
  <c r="BR37" i="1"/>
  <c r="BP37" i="1"/>
  <c r="BN37" i="1"/>
  <c r="BL37" i="1"/>
  <c r="BJ37" i="1"/>
  <c r="BH37" i="1"/>
  <c r="BF37" i="1"/>
  <c r="BD37" i="1"/>
  <c r="BB37" i="1"/>
  <c r="AZ37" i="1"/>
  <c r="AX37" i="1"/>
  <c r="AV37" i="1"/>
  <c r="AT37" i="1"/>
  <c r="AR37" i="1"/>
  <c r="AP37" i="1"/>
  <c r="AN37" i="1"/>
  <c r="AL37" i="1"/>
  <c r="AJ37" i="1"/>
  <c r="AH37" i="1"/>
  <c r="AF37" i="1"/>
  <c r="AD37" i="1"/>
  <c r="AB37" i="1"/>
  <c r="Z37" i="1"/>
  <c r="X37" i="1"/>
  <c r="V37" i="1"/>
  <c r="T37" i="1"/>
  <c r="R37" i="1"/>
  <c r="P37" i="1"/>
  <c r="N37" i="1"/>
  <c r="DM36" i="1"/>
  <c r="DL36" i="1"/>
  <c r="DJ36" i="1"/>
  <c r="DH36" i="1"/>
  <c r="DF36" i="1"/>
  <c r="DD36" i="1"/>
  <c r="DB36" i="1"/>
  <c r="CZ36" i="1"/>
  <c r="CX36" i="1"/>
  <c r="CV36" i="1"/>
  <c r="CT36" i="1"/>
  <c r="CR36" i="1"/>
  <c r="CP36" i="1"/>
  <c r="CN36" i="1"/>
  <c r="CL36" i="1"/>
  <c r="CJ36" i="1"/>
  <c r="CH36" i="1"/>
  <c r="CF36" i="1"/>
  <c r="CD36" i="1"/>
  <c r="CB36" i="1"/>
  <c r="BZ36" i="1"/>
  <c r="BX36" i="1"/>
  <c r="BV36" i="1"/>
  <c r="BT36" i="1"/>
  <c r="BR36" i="1"/>
  <c r="BP36" i="1"/>
  <c r="BN36" i="1"/>
  <c r="BL36" i="1"/>
  <c r="BJ36" i="1"/>
  <c r="BH36" i="1"/>
  <c r="BF36" i="1"/>
  <c r="BD36" i="1"/>
  <c r="BB36" i="1"/>
  <c r="AZ36" i="1"/>
  <c r="AX36" i="1"/>
  <c r="AV36" i="1"/>
  <c r="AT36" i="1"/>
  <c r="AR36" i="1"/>
  <c r="AP36" i="1"/>
  <c r="AN36" i="1"/>
  <c r="AL36" i="1"/>
  <c r="AJ36" i="1"/>
  <c r="AH36" i="1"/>
  <c r="AF36" i="1"/>
  <c r="AD36" i="1"/>
  <c r="AB36" i="1"/>
  <c r="Z36" i="1"/>
  <c r="X36" i="1"/>
  <c r="V36" i="1"/>
  <c r="T36" i="1"/>
  <c r="R36" i="1"/>
  <c r="P36" i="1"/>
  <c r="N36" i="1"/>
  <c r="DM35" i="1"/>
  <c r="DL35" i="1"/>
  <c r="DJ35" i="1"/>
  <c r="DH35" i="1"/>
  <c r="DF35" i="1"/>
  <c r="DD35" i="1"/>
  <c r="DB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CB35" i="1"/>
  <c r="BZ35" i="1"/>
  <c r="BX35" i="1"/>
  <c r="BV35" i="1"/>
  <c r="BT35" i="1"/>
  <c r="BR35" i="1"/>
  <c r="BP35" i="1"/>
  <c r="BN35" i="1"/>
  <c r="BL35" i="1"/>
  <c r="BJ35" i="1"/>
  <c r="BH35" i="1"/>
  <c r="BF35" i="1"/>
  <c r="BD35" i="1"/>
  <c r="BB35" i="1"/>
  <c r="AZ35" i="1"/>
  <c r="AX35" i="1"/>
  <c r="AV35" i="1"/>
  <c r="AT35" i="1"/>
  <c r="AR35" i="1"/>
  <c r="AP35" i="1"/>
  <c r="AN35" i="1"/>
  <c r="AL35" i="1"/>
  <c r="AJ35" i="1"/>
  <c r="AH35" i="1"/>
  <c r="AF35" i="1"/>
  <c r="AD35" i="1"/>
  <c r="AB35" i="1"/>
  <c r="Z35" i="1"/>
  <c r="X35" i="1"/>
  <c r="V35" i="1"/>
  <c r="T35" i="1"/>
  <c r="R35" i="1"/>
  <c r="P35" i="1"/>
  <c r="N35" i="1"/>
  <c r="DM34" i="1"/>
  <c r="DL34" i="1"/>
  <c r="DJ34" i="1"/>
  <c r="DH34" i="1"/>
  <c r="DF34" i="1"/>
  <c r="DD34" i="1"/>
  <c r="DB34" i="1"/>
  <c r="CZ34" i="1"/>
  <c r="CX34" i="1"/>
  <c r="CV34" i="1"/>
  <c r="CT34" i="1"/>
  <c r="CR34" i="1"/>
  <c r="CP34" i="1"/>
  <c r="CN34" i="1"/>
  <c r="CL34" i="1"/>
  <c r="CJ34" i="1"/>
  <c r="CH34" i="1"/>
  <c r="CF34" i="1"/>
  <c r="CD34" i="1"/>
  <c r="CB34" i="1"/>
  <c r="BZ34" i="1"/>
  <c r="BX34" i="1"/>
  <c r="BV34" i="1"/>
  <c r="BT34" i="1"/>
  <c r="BR34" i="1"/>
  <c r="BP34" i="1"/>
  <c r="BN34" i="1"/>
  <c r="BL34" i="1"/>
  <c r="BJ34" i="1"/>
  <c r="BH34" i="1"/>
  <c r="BF34" i="1"/>
  <c r="BD34" i="1"/>
  <c r="BB34" i="1"/>
  <c r="AZ34" i="1"/>
  <c r="AX34" i="1"/>
  <c r="AV34" i="1"/>
  <c r="AT34" i="1"/>
  <c r="AR34" i="1"/>
  <c r="AP34" i="1"/>
  <c r="AN34" i="1"/>
  <c r="AL34" i="1"/>
  <c r="AJ34" i="1"/>
  <c r="AH34" i="1"/>
  <c r="AF34" i="1"/>
  <c r="AD34" i="1"/>
  <c r="AB34" i="1"/>
  <c r="Z34" i="1"/>
  <c r="X34" i="1"/>
  <c r="X33" i="1" s="1"/>
  <c r="V34" i="1"/>
  <c r="T34" i="1"/>
  <c r="R34" i="1"/>
  <c r="P34" i="1"/>
  <c r="N34" i="1"/>
  <c r="DK33" i="1"/>
  <c r="DG33" i="1"/>
  <c r="DE33" i="1"/>
  <c r="DC33" i="1"/>
  <c r="DA33" i="1"/>
  <c r="CY33" i="1"/>
  <c r="CW33" i="1"/>
  <c r="CU33" i="1"/>
  <c r="CS33" i="1"/>
  <c r="CQ33" i="1"/>
  <c r="CO33" i="1"/>
  <c r="CM33" i="1"/>
  <c r="CK33" i="1"/>
  <c r="CI33" i="1"/>
  <c r="CG33" i="1"/>
  <c r="CE33" i="1"/>
  <c r="CC33" i="1"/>
  <c r="CA33" i="1"/>
  <c r="BY33" i="1"/>
  <c r="BW33" i="1"/>
  <c r="BU33" i="1"/>
  <c r="BS33" i="1"/>
  <c r="BQ33" i="1"/>
  <c r="BO33" i="1"/>
  <c r="BK33" i="1"/>
  <c r="BI33" i="1"/>
  <c r="BG33" i="1"/>
  <c r="BE33" i="1"/>
  <c r="BC33" i="1"/>
  <c r="BA33" i="1"/>
  <c r="AY33" i="1"/>
  <c r="AW33" i="1"/>
  <c r="AU33" i="1"/>
  <c r="AQ33" i="1"/>
  <c r="AM33" i="1"/>
  <c r="AK33" i="1"/>
  <c r="AI33" i="1"/>
  <c r="AG33" i="1"/>
  <c r="AE33" i="1"/>
  <c r="AC33" i="1"/>
  <c r="AA33" i="1"/>
  <c r="Y33" i="1"/>
  <c r="W33" i="1"/>
  <c r="U33" i="1"/>
  <c r="S33" i="1"/>
  <c r="Q33" i="1"/>
  <c r="O33" i="1"/>
  <c r="M33" i="1"/>
  <c r="DL32" i="1"/>
  <c r="DJ32" i="1"/>
  <c r="DH32" i="1"/>
  <c r="DF32" i="1"/>
  <c r="DD32" i="1"/>
  <c r="DB32" i="1"/>
  <c r="CZ32" i="1"/>
  <c r="CX32" i="1"/>
  <c r="CV32" i="1"/>
  <c r="CT32" i="1"/>
  <c r="CR32" i="1"/>
  <c r="CP32" i="1"/>
  <c r="CN32" i="1"/>
  <c r="CL32" i="1"/>
  <c r="CJ32" i="1"/>
  <c r="CH32" i="1"/>
  <c r="CF32" i="1"/>
  <c r="CD32" i="1"/>
  <c r="CB32" i="1"/>
  <c r="BZ32" i="1"/>
  <c r="BX32" i="1"/>
  <c r="BV32" i="1"/>
  <c r="BT32" i="1"/>
  <c r="BR32" i="1"/>
  <c r="BP32" i="1"/>
  <c r="BM32" i="1"/>
  <c r="BL32" i="1"/>
  <c r="BJ32" i="1"/>
  <c r="BH32" i="1"/>
  <c r="BF32" i="1"/>
  <c r="BD32" i="1"/>
  <c r="BB32" i="1"/>
  <c r="AZ32" i="1"/>
  <c r="AX32" i="1"/>
  <c r="AV32" i="1"/>
  <c r="AS32" i="1"/>
  <c r="AS30" i="1" s="1"/>
  <c r="AR32" i="1"/>
  <c r="AP32" i="1"/>
  <c r="AN32" i="1"/>
  <c r="AL32" i="1"/>
  <c r="AJ32" i="1"/>
  <c r="AH32" i="1"/>
  <c r="AF32" i="1"/>
  <c r="AD32" i="1"/>
  <c r="AB32" i="1"/>
  <c r="Z32" i="1"/>
  <c r="X32" i="1"/>
  <c r="V32" i="1"/>
  <c r="T32" i="1"/>
  <c r="R32" i="1"/>
  <c r="P32" i="1"/>
  <c r="N32" i="1"/>
  <c r="DM31" i="1"/>
  <c r="DL31" i="1"/>
  <c r="DJ31" i="1"/>
  <c r="DJ30" i="1" s="1"/>
  <c r="DH31" i="1"/>
  <c r="DF31" i="1"/>
  <c r="DD31" i="1"/>
  <c r="DB31" i="1"/>
  <c r="DB30" i="1" s="1"/>
  <c r="CZ31" i="1"/>
  <c r="CX31" i="1"/>
  <c r="CV31" i="1"/>
  <c r="CT31" i="1"/>
  <c r="CT30" i="1" s="1"/>
  <c r="CR31" i="1"/>
  <c r="CP31" i="1"/>
  <c r="CN31" i="1"/>
  <c r="CL31" i="1"/>
  <c r="CL30" i="1" s="1"/>
  <c r="CJ31" i="1"/>
  <c r="CH31" i="1"/>
  <c r="CF31" i="1"/>
  <c r="CD31" i="1"/>
  <c r="CD30" i="1" s="1"/>
  <c r="CB31" i="1"/>
  <c r="BZ31" i="1"/>
  <c r="BX31" i="1"/>
  <c r="BV31" i="1"/>
  <c r="BV30" i="1" s="1"/>
  <c r="BT31" i="1"/>
  <c r="BR31" i="1"/>
  <c r="BP31" i="1"/>
  <c r="BN31" i="1"/>
  <c r="BL31" i="1"/>
  <c r="BJ31" i="1"/>
  <c r="BH31" i="1"/>
  <c r="BF31" i="1"/>
  <c r="BD31" i="1"/>
  <c r="BB31" i="1"/>
  <c r="AZ31" i="1"/>
  <c r="AX31" i="1"/>
  <c r="AV31" i="1"/>
  <c r="AT31" i="1"/>
  <c r="AR31" i="1"/>
  <c r="AP31" i="1"/>
  <c r="AP30" i="1" s="1"/>
  <c r="AN31" i="1"/>
  <c r="AL31" i="1"/>
  <c r="AJ31" i="1"/>
  <c r="AH31" i="1"/>
  <c r="AH30" i="1" s="1"/>
  <c r="AF31" i="1"/>
  <c r="AD31" i="1"/>
  <c r="AB31" i="1"/>
  <c r="Z31" i="1"/>
  <c r="Z30" i="1" s="1"/>
  <c r="X31" i="1"/>
  <c r="V31" i="1"/>
  <c r="T31" i="1"/>
  <c r="R31" i="1"/>
  <c r="R30" i="1" s="1"/>
  <c r="P31" i="1"/>
  <c r="N31" i="1"/>
  <c r="DK30" i="1"/>
  <c r="DG30" i="1"/>
  <c r="DE30" i="1"/>
  <c r="DC30" i="1"/>
  <c r="DA30" i="1"/>
  <c r="CY30" i="1"/>
  <c r="CW30" i="1"/>
  <c r="CU30" i="1"/>
  <c r="CS30" i="1"/>
  <c r="CQ30" i="1"/>
  <c r="CO30" i="1"/>
  <c r="CM30" i="1"/>
  <c r="CK30" i="1"/>
  <c r="CI30" i="1"/>
  <c r="CG30" i="1"/>
  <c r="CE30" i="1"/>
  <c r="CC30" i="1"/>
  <c r="CA30" i="1"/>
  <c r="BY30" i="1"/>
  <c r="BW30" i="1"/>
  <c r="BU30" i="1"/>
  <c r="BS30" i="1"/>
  <c r="BQ30" i="1"/>
  <c r="BO30" i="1"/>
  <c r="BK30" i="1"/>
  <c r="BI30" i="1"/>
  <c r="BG30" i="1"/>
  <c r="BE30" i="1"/>
  <c r="BC30" i="1"/>
  <c r="BA30" i="1"/>
  <c r="AY30" i="1"/>
  <c r="AW30" i="1"/>
  <c r="AU30" i="1"/>
  <c r="AQ30" i="1"/>
  <c r="AM30" i="1"/>
  <c r="AK30" i="1"/>
  <c r="AI30" i="1"/>
  <c r="AG30" i="1"/>
  <c r="AE30" i="1"/>
  <c r="AC30" i="1"/>
  <c r="AA30" i="1"/>
  <c r="Y30" i="1"/>
  <c r="W30" i="1"/>
  <c r="U30" i="1"/>
  <c r="S30" i="1"/>
  <c r="Q30" i="1"/>
  <c r="O30" i="1"/>
  <c r="M30" i="1"/>
  <c r="DL29" i="1"/>
  <c r="DJ29" i="1"/>
  <c r="DH29" i="1"/>
  <c r="DF29" i="1"/>
  <c r="DD29" i="1"/>
  <c r="DB29" i="1"/>
  <c r="CZ29" i="1"/>
  <c r="CX29" i="1"/>
  <c r="CV29" i="1"/>
  <c r="CT29" i="1"/>
  <c r="CR29" i="1"/>
  <c r="CP29" i="1"/>
  <c r="CN29" i="1"/>
  <c r="CL29" i="1"/>
  <c r="CJ29" i="1"/>
  <c r="CH29" i="1"/>
  <c r="CF29" i="1"/>
  <c r="CD29" i="1"/>
  <c r="CB29" i="1"/>
  <c r="BZ29" i="1"/>
  <c r="BX29" i="1"/>
  <c r="BV29" i="1"/>
  <c r="BT29" i="1"/>
  <c r="BR29" i="1"/>
  <c r="BP29" i="1"/>
  <c r="BN29" i="1"/>
  <c r="BL29" i="1"/>
  <c r="BJ29" i="1"/>
  <c r="BH29" i="1"/>
  <c r="BF29" i="1"/>
  <c r="BD29" i="1"/>
  <c r="BB29" i="1"/>
  <c r="AZ29" i="1"/>
  <c r="AX29" i="1"/>
  <c r="AV29" i="1"/>
  <c r="AT29" i="1"/>
  <c r="AQ29" i="1"/>
  <c r="DM29" i="1" s="1"/>
  <c r="AP29" i="1"/>
  <c r="AN29" i="1"/>
  <c r="AL29" i="1"/>
  <c r="AJ29" i="1"/>
  <c r="AH29" i="1"/>
  <c r="AF29" i="1"/>
  <c r="AD29" i="1"/>
  <c r="AB29" i="1"/>
  <c r="Z29" i="1"/>
  <c r="X29" i="1"/>
  <c r="V29" i="1"/>
  <c r="T29" i="1"/>
  <c r="R29" i="1"/>
  <c r="P29" i="1"/>
  <c r="N29" i="1"/>
  <c r="DL28" i="1"/>
  <c r="DJ28" i="1"/>
  <c r="DH28" i="1"/>
  <c r="DF28" i="1"/>
  <c r="DD28" i="1"/>
  <c r="DB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Z28" i="1"/>
  <c r="BX28" i="1"/>
  <c r="BV28" i="1"/>
  <c r="BT28" i="1"/>
  <c r="BR28" i="1"/>
  <c r="BP28" i="1"/>
  <c r="BN28" i="1"/>
  <c r="BL28" i="1"/>
  <c r="BJ28" i="1"/>
  <c r="BH28" i="1"/>
  <c r="BF28" i="1"/>
  <c r="BD28" i="1"/>
  <c r="BB28" i="1"/>
  <c r="AZ28" i="1"/>
  <c r="AX28" i="1"/>
  <c r="AV28" i="1"/>
  <c r="AT28" i="1"/>
  <c r="AQ28" i="1"/>
  <c r="DM28" i="1" s="1"/>
  <c r="AP28" i="1"/>
  <c r="AN28" i="1"/>
  <c r="AL28" i="1"/>
  <c r="AJ28" i="1"/>
  <c r="AH28" i="1"/>
  <c r="AF28" i="1"/>
  <c r="AD28" i="1"/>
  <c r="AB28" i="1"/>
  <c r="Z28" i="1"/>
  <c r="X28" i="1"/>
  <c r="V28" i="1"/>
  <c r="T28" i="1"/>
  <c r="R28" i="1"/>
  <c r="P28" i="1"/>
  <c r="N28" i="1"/>
  <c r="DM27" i="1"/>
  <c r="DL27" i="1"/>
  <c r="DJ27" i="1"/>
  <c r="DH27" i="1"/>
  <c r="DF27" i="1"/>
  <c r="DD27" i="1"/>
  <c r="DB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Z27" i="1"/>
  <c r="BX27" i="1"/>
  <c r="BV27" i="1"/>
  <c r="BT27" i="1"/>
  <c r="BR27" i="1"/>
  <c r="BP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P27" i="1"/>
  <c r="AN27" i="1"/>
  <c r="AL27" i="1"/>
  <c r="AJ27" i="1"/>
  <c r="AH27" i="1"/>
  <c r="AF27" i="1"/>
  <c r="AD27" i="1"/>
  <c r="AB27" i="1"/>
  <c r="Z27" i="1"/>
  <c r="X27" i="1"/>
  <c r="V27" i="1"/>
  <c r="T27" i="1"/>
  <c r="R27" i="1"/>
  <c r="P27" i="1"/>
  <c r="N27" i="1"/>
  <c r="DM26" i="1"/>
  <c r="DL26" i="1"/>
  <c r="DJ26" i="1"/>
  <c r="DH26" i="1"/>
  <c r="DF26" i="1"/>
  <c r="DD26" i="1"/>
  <c r="DB26" i="1"/>
  <c r="CZ26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Z26" i="1"/>
  <c r="BX26" i="1"/>
  <c r="BV26" i="1"/>
  <c r="BT26" i="1"/>
  <c r="BR26" i="1"/>
  <c r="BP26" i="1"/>
  <c r="BN26" i="1"/>
  <c r="BL26" i="1"/>
  <c r="BJ26" i="1"/>
  <c r="BH26" i="1"/>
  <c r="BF26" i="1"/>
  <c r="BD26" i="1"/>
  <c r="BB26" i="1"/>
  <c r="AZ26" i="1"/>
  <c r="AX26" i="1"/>
  <c r="AV26" i="1"/>
  <c r="AT26" i="1"/>
  <c r="AR26" i="1"/>
  <c r="AP26" i="1"/>
  <c r="AN26" i="1"/>
  <c r="AL26" i="1"/>
  <c r="AJ26" i="1"/>
  <c r="AH26" i="1"/>
  <c r="AF26" i="1"/>
  <c r="AD26" i="1"/>
  <c r="AB26" i="1"/>
  <c r="Z26" i="1"/>
  <c r="X26" i="1"/>
  <c r="V26" i="1"/>
  <c r="T26" i="1"/>
  <c r="R26" i="1"/>
  <c r="P26" i="1"/>
  <c r="N26" i="1"/>
  <c r="DL25" i="1"/>
  <c r="DJ25" i="1"/>
  <c r="DH25" i="1"/>
  <c r="DF25" i="1"/>
  <c r="DD25" i="1"/>
  <c r="DB25" i="1"/>
  <c r="CZ25" i="1"/>
  <c r="CX25" i="1"/>
  <c r="CV25" i="1"/>
  <c r="CT25" i="1"/>
  <c r="CR25" i="1"/>
  <c r="CP25" i="1"/>
  <c r="CN25" i="1"/>
  <c r="CL25" i="1"/>
  <c r="CJ25" i="1"/>
  <c r="CH25" i="1"/>
  <c r="CF25" i="1"/>
  <c r="CD25" i="1"/>
  <c r="CB25" i="1"/>
  <c r="BZ25" i="1"/>
  <c r="BX25" i="1"/>
  <c r="BV25" i="1"/>
  <c r="BT25" i="1"/>
  <c r="BR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Q25" i="1"/>
  <c r="DM25" i="1" s="1"/>
  <c r="AP25" i="1"/>
  <c r="AN25" i="1"/>
  <c r="AL25" i="1"/>
  <c r="AJ25" i="1"/>
  <c r="AH25" i="1"/>
  <c r="AF25" i="1"/>
  <c r="AD25" i="1"/>
  <c r="AB25" i="1"/>
  <c r="Z25" i="1"/>
  <c r="X25" i="1"/>
  <c r="V25" i="1"/>
  <c r="T25" i="1"/>
  <c r="R25" i="1"/>
  <c r="P25" i="1"/>
  <c r="N25" i="1"/>
  <c r="DM24" i="1"/>
  <c r="DL24" i="1"/>
  <c r="DJ24" i="1"/>
  <c r="DH24" i="1"/>
  <c r="DF24" i="1"/>
  <c r="DD24" i="1"/>
  <c r="DB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Z24" i="1"/>
  <c r="BX24" i="1"/>
  <c r="BV24" i="1"/>
  <c r="BT24" i="1"/>
  <c r="BR24" i="1"/>
  <c r="BP24" i="1"/>
  <c r="BN24" i="1"/>
  <c r="BL24" i="1"/>
  <c r="BJ24" i="1"/>
  <c r="BH24" i="1"/>
  <c r="BF24" i="1"/>
  <c r="BD24" i="1"/>
  <c r="BB24" i="1"/>
  <c r="AZ24" i="1"/>
  <c r="AX24" i="1"/>
  <c r="AV24" i="1"/>
  <c r="AT24" i="1"/>
  <c r="AR24" i="1"/>
  <c r="AP24" i="1"/>
  <c r="AN24" i="1"/>
  <c r="AL24" i="1"/>
  <c r="AJ24" i="1"/>
  <c r="AH24" i="1"/>
  <c r="AF24" i="1"/>
  <c r="AD24" i="1"/>
  <c r="AB24" i="1"/>
  <c r="Z24" i="1"/>
  <c r="X24" i="1"/>
  <c r="V24" i="1"/>
  <c r="T24" i="1"/>
  <c r="R24" i="1"/>
  <c r="P24" i="1"/>
  <c r="N24" i="1"/>
  <c r="DM23" i="1"/>
  <c r="DL23" i="1"/>
  <c r="DJ23" i="1"/>
  <c r="DH23" i="1"/>
  <c r="DF23" i="1"/>
  <c r="DD23" i="1"/>
  <c r="DB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Z23" i="1"/>
  <c r="BX23" i="1"/>
  <c r="BV23" i="1"/>
  <c r="BT23" i="1"/>
  <c r="BR23" i="1"/>
  <c r="BP23" i="1"/>
  <c r="BN23" i="1"/>
  <c r="BL23" i="1"/>
  <c r="BJ23" i="1"/>
  <c r="BH23" i="1"/>
  <c r="BF23" i="1"/>
  <c r="BD23" i="1"/>
  <c r="BB23" i="1"/>
  <c r="AZ23" i="1"/>
  <c r="AX23" i="1"/>
  <c r="AV23" i="1"/>
  <c r="AT23" i="1"/>
  <c r="AR23" i="1"/>
  <c r="AP23" i="1"/>
  <c r="AN23" i="1"/>
  <c r="AL23" i="1"/>
  <c r="AJ23" i="1"/>
  <c r="AH23" i="1"/>
  <c r="AF23" i="1"/>
  <c r="AD23" i="1"/>
  <c r="AB23" i="1"/>
  <c r="Z23" i="1"/>
  <c r="X23" i="1"/>
  <c r="V23" i="1"/>
  <c r="T23" i="1"/>
  <c r="R23" i="1"/>
  <c r="P23" i="1"/>
  <c r="N23" i="1"/>
  <c r="DM22" i="1"/>
  <c r="DL22" i="1"/>
  <c r="DJ22" i="1"/>
  <c r="DH22" i="1"/>
  <c r="DF22" i="1"/>
  <c r="DD22" i="1"/>
  <c r="DB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Z22" i="1"/>
  <c r="BX22" i="1"/>
  <c r="BV22" i="1"/>
  <c r="BT22" i="1"/>
  <c r="BR22" i="1"/>
  <c r="BP22" i="1"/>
  <c r="BN22" i="1"/>
  <c r="BL22" i="1"/>
  <c r="BJ22" i="1"/>
  <c r="BH22" i="1"/>
  <c r="BF22" i="1"/>
  <c r="BD22" i="1"/>
  <c r="BB22" i="1"/>
  <c r="AZ22" i="1"/>
  <c r="AX22" i="1"/>
  <c r="AV22" i="1"/>
  <c r="AT22" i="1"/>
  <c r="AR22" i="1"/>
  <c r="AP22" i="1"/>
  <c r="AN22" i="1"/>
  <c r="AL22" i="1"/>
  <c r="AJ22" i="1"/>
  <c r="AH22" i="1"/>
  <c r="AF22" i="1"/>
  <c r="AD22" i="1"/>
  <c r="AB22" i="1"/>
  <c r="Z22" i="1"/>
  <c r="X22" i="1"/>
  <c r="V22" i="1"/>
  <c r="T22" i="1"/>
  <c r="R22" i="1"/>
  <c r="P22" i="1"/>
  <c r="N22" i="1"/>
  <c r="DM21" i="1"/>
  <c r="DL21" i="1"/>
  <c r="DJ21" i="1"/>
  <c r="DH21" i="1"/>
  <c r="DF21" i="1"/>
  <c r="DD21" i="1"/>
  <c r="DB21" i="1"/>
  <c r="CZ21" i="1"/>
  <c r="CX21" i="1"/>
  <c r="CV21" i="1"/>
  <c r="CT21" i="1"/>
  <c r="CR21" i="1"/>
  <c r="CP21" i="1"/>
  <c r="CN21" i="1"/>
  <c r="CL21" i="1"/>
  <c r="CJ21" i="1"/>
  <c r="CH21" i="1"/>
  <c r="CF21" i="1"/>
  <c r="CD21" i="1"/>
  <c r="CB21" i="1"/>
  <c r="BZ21" i="1"/>
  <c r="BX21" i="1"/>
  <c r="BV21" i="1"/>
  <c r="BT21" i="1"/>
  <c r="BR21" i="1"/>
  <c r="BP21" i="1"/>
  <c r="BN21" i="1"/>
  <c r="BL21" i="1"/>
  <c r="BJ21" i="1"/>
  <c r="BH21" i="1"/>
  <c r="BF21" i="1"/>
  <c r="BD21" i="1"/>
  <c r="BB21" i="1"/>
  <c r="AZ21" i="1"/>
  <c r="AX21" i="1"/>
  <c r="AV21" i="1"/>
  <c r="AT21" i="1"/>
  <c r="AR21" i="1"/>
  <c r="AP21" i="1"/>
  <c r="AN21" i="1"/>
  <c r="AL21" i="1"/>
  <c r="AJ21" i="1"/>
  <c r="AH21" i="1"/>
  <c r="AF21" i="1"/>
  <c r="AD21" i="1"/>
  <c r="AB21" i="1"/>
  <c r="Z21" i="1"/>
  <c r="X21" i="1"/>
  <c r="V21" i="1"/>
  <c r="T21" i="1"/>
  <c r="R21" i="1"/>
  <c r="P21" i="1"/>
  <c r="N21" i="1"/>
  <c r="DM20" i="1"/>
  <c r="DL20" i="1"/>
  <c r="DJ20" i="1"/>
  <c r="DH20" i="1"/>
  <c r="DF20" i="1"/>
  <c r="DD20" i="1"/>
  <c r="DB20" i="1"/>
  <c r="CZ20" i="1"/>
  <c r="CX20" i="1"/>
  <c r="CV20" i="1"/>
  <c r="CT20" i="1"/>
  <c r="CR20" i="1"/>
  <c r="CP20" i="1"/>
  <c r="CN20" i="1"/>
  <c r="CL20" i="1"/>
  <c r="CJ20" i="1"/>
  <c r="CH20" i="1"/>
  <c r="CF20" i="1"/>
  <c r="CD20" i="1"/>
  <c r="CB20" i="1"/>
  <c r="BZ20" i="1"/>
  <c r="BX20" i="1"/>
  <c r="BV20" i="1"/>
  <c r="BT20" i="1"/>
  <c r="BR20" i="1"/>
  <c r="BP20" i="1"/>
  <c r="BN20" i="1"/>
  <c r="BL20" i="1"/>
  <c r="BJ20" i="1"/>
  <c r="BH20" i="1"/>
  <c r="BF20" i="1"/>
  <c r="BD20" i="1"/>
  <c r="BB20" i="1"/>
  <c r="AZ20" i="1"/>
  <c r="AX20" i="1"/>
  <c r="AV20" i="1"/>
  <c r="AT20" i="1"/>
  <c r="AR20" i="1"/>
  <c r="AP20" i="1"/>
  <c r="AN20" i="1"/>
  <c r="AL20" i="1"/>
  <c r="AJ20" i="1"/>
  <c r="AH20" i="1"/>
  <c r="AF20" i="1"/>
  <c r="AD20" i="1"/>
  <c r="AB20" i="1"/>
  <c r="Z20" i="1"/>
  <c r="X20" i="1"/>
  <c r="V20" i="1"/>
  <c r="T20" i="1"/>
  <c r="R20" i="1"/>
  <c r="P20" i="1"/>
  <c r="N20" i="1"/>
  <c r="DM19" i="1"/>
  <c r="DL19" i="1"/>
  <c r="DJ19" i="1"/>
  <c r="DH19" i="1"/>
  <c r="DF19" i="1"/>
  <c r="DD19" i="1"/>
  <c r="DB19" i="1"/>
  <c r="CZ19" i="1"/>
  <c r="CX19" i="1"/>
  <c r="CV19" i="1"/>
  <c r="CT19" i="1"/>
  <c r="CR19" i="1"/>
  <c r="CP19" i="1"/>
  <c r="CN19" i="1"/>
  <c r="CL19" i="1"/>
  <c r="CJ19" i="1"/>
  <c r="CH19" i="1"/>
  <c r="CF19" i="1"/>
  <c r="CD19" i="1"/>
  <c r="CB19" i="1"/>
  <c r="BZ19" i="1"/>
  <c r="BX19" i="1"/>
  <c r="BV19" i="1"/>
  <c r="BT19" i="1"/>
  <c r="BR19" i="1"/>
  <c r="BP19" i="1"/>
  <c r="BN19" i="1"/>
  <c r="BL19" i="1"/>
  <c r="BJ19" i="1"/>
  <c r="BH19" i="1"/>
  <c r="BF19" i="1"/>
  <c r="BD19" i="1"/>
  <c r="BB19" i="1"/>
  <c r="AZ19" i="1"/>
  <c r="AX19" i="1"/>
  <c r="AV19" i="1"/>
  <c r="AT19" i="1"/>
  <c r="AR19" i="1"/>
  <c r="AP19" i="1"/>
  <c r="AN19" i="1"/>
  <c r="AL19" i="1"/>
  <c r="AJ19" i="1"/>
  <c r="AH19" i="1"/>
  <c r="AF19" i="1"/>
  <c r="AD19" i="1"/>
  <c r="AB19" i="1"/>
  <c r="Z19" i="1"/>
  <c r="X19" i="1"/>
  <c r="V19" i="1"/>
  <c r="T19" i="1"/>
  <c r="R19" i="1"/>
  <c r="P19" i="1"/>
  <c r="N19" i="1"/>
  <c r="DL18" i="1"/>
  <c r="DJ18" i="1"/>
  <c r="DH18" i="1"/>
  <c r="DF18" i="1"/>
  <c r="DD18" i="1"/>
  <c r="DB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Z18" i="1"/>
  <c r="BX18" i="1"/>
  <c r="BV18" i="1"/>
  <c r="BT18" i="1"/>
  <c r="BR18" i="1"/>
  <c r="BP18" i="1"/>
  <c r="BM18" i="1"/>
  <c r="BL18" i="1"/>
  <c r="BJ18" i="1"/>
  <c r="BH18" i="1"/>
  <c r="BF18" i="1"/>
  <c r="BD18" i="1"/>
  <c r="BB18" i="1"/>
  <c r="AZ18" i="1"/>
  <c r="AX18" i="1"/>
  <c r="AV18" i="1"/>
  <c r="AT18" i="1"/>
  <c r="AR18" i="1"/>
  <c r="AP18" i="1"/>
  <c r="AN18" i="1"/>
  <c r="AL18" i="1"/>
  <c r="AJ18" i="1"/>
  <c r="AH18" i="1"/>
  <c r="AF18" i="1"/>
  <c r="AD18" i="1"/>
  <c r="AB18" i="1"/>
  <c r="Z18" i="1"/>
  <c r="X18" i="1"/>
  <c r="V18" i="1"/>
  <c r="T18" i="1"/>
  <c r="R18" i="1"/>
  <c r="P18" i="1"/>
  <c r="N18" i="1"/>
  <c r="DL17" i="1"/>
  <c r="DJ17" i="1"/>
  <c r="DH17" i="1"/>
  <c r="DF17" i="1"/>
  <c r="DF16" i="1" s="1"/>
  <c r="DD17" i="1"/>
  <c r="DB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Y17" i="1"/>
  <c r="BY16" i="1" s="1"/>
  <c r="BX17" i="1"/>
  <c r="BV17" i="1"/>
  <c r="BT17" i="1"/>
  <c r="BR17" i="1"/>
  <c r="BP17" i="1"/>
  <c r="BN17" i="1"/>
  <c r="BL17" i="1"/>
  <c r="BJ17" i="1"/>
  <c r="BH17" i="1"/>
  <c r="BF17" i="1"/>
  <c r="BD17" i="1"/>
  <c r="BB17" i="1"/>
  <c r="AZ17" i="1"/>
  <c r="AX17" i="1"/>
  <c r="AV17" i="1"/>
  <c r="AT17" i="1"/>
  <c r="AR17" i="1"/>
  <c r="AP17" i="1"/>
  <c r="AN17" i="1"/>
  <c r="AL17" i="1"/>
  <c r="AJ17" i="1"/>
  <c r="AH17" i="1"/>
  <c r="AF17" i="1"/>
  <c r="AD17" i="1"/>
  <c r="AB17" i="1"/>
  <c r="Z17" i="1"/>
  <c r="X17" i="1"/>
  <c r="V17" i="1"/>
  <c r="T17" i="1"/>
  <c r="R17" i="1"/>
  <c r="P17" i="1"/>
  <c r="N17" i="1"/>
  <c r="DK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CA16" i="1"/>
  <c r="BW16" i="1"/>
  <c r="BU16" i="1"/>
  <c r="BS16" i="1"/>
  <c r="BQ16" i="1"/>
  <c r="BO16" i="1"/>
  <c r="BK16" i="1"/>
  <c r="BI16" i="1"/>
  <c r="BG16" i="1"/>
  <c r="BE16" i="1"/>
  <c r="BC16" i="1"/>
  <c r="BA16" i="1"/>
  <c r="AY16" i="1"/>
  <c r="AW16" i="1"/>
  <c r="AU16" i="1"/>
  <c r="AS16" i="1"/>
  <c r="AM16" i="1"/>
  <c r="AK16" i="1"/>
  <c r="AI16" i="1"/>
  <c r="AG16" i="1"/>
  <c r="AE16" i="1"/>
  <c r="AC16" i="1"/>
  <c r="AA16" i="1"/>
  <c r="Y16" i="1"/>
  <c r="W16" i="1"/>
  <c r="U16" i="1"/>
  <c r="S16" i="1"/>
  <c r="Q16" i="1"/>
  <c r="O16" i="1"/>
  <c r="M16" i="1"/>
  <c r="DL15" i="1"/>
  <c r="DL14" i="1" s="1"/>
  <c r="DJ15" i="1"/>
  <c r="DH15" i="1"/>
  <c r="DF15" i="1"/>
  <c r="DF14" i="1" s="1"/>
  <c r="DD15" i="1"/>
  <c r="DD14" i="1" s="1"/>
  <c r="DB15" i="1"/>
  <c r="DB14" i="1" s="1"/>
  <c r="CZ15" i="1"/>
  <c r="CZ14" i="1" s="1"/>
  <c r="CX15" i="1"/>
  <c r="CX14" i="1" s="1"/>
  <c r="CV15" i="1"/>
  <c r="CV14" i="1" s="1"/>
  <c r="CT15" i="1"/>
  <c r="CT14" i="1" s="1"/>
  <c r="CR15" i="1"/>
  <c r="CP15" i="1"/>
  <c r="CP14" i="1" s="1"/>
  <c r="CN15" i="1"/>
  <c r="CN14" i="1" s="1"/>
  <c r="CL15" i="1"/>
  <c r="CL14" i="1" s="1"/>
  <c r="CJ15" i="1"/>
  <c r="CJ14" i="1" s="1"/>
  <c r="CH15" i="1"/>
  <c r="CH14" i="1" s="1"/>
  <c r="CF15" i="1"/>
  <c r="CF14" i="1" s="1"/>
  <c r="CD15" i="1"/>
  <c r="CD14" i="1" s="1"/>
  <c r="CB15" i="1"/>
  <c r="BY15" i="1"/>
  <c r="DM15" i="1" s="1"/>
  <c r="DM14" i="1" s="1"/>
  <c r="BX15" i="1"/>
  <c r="BX14" i="1" s="1"/>
  <c r="BV15" i="1"/>
  <c r="BV14" i="1" s="1"/>
  <c r="BT15" i="1"/>
  <c r="BT14" i="1" s="1"/>
  <c r="BR15" i="1"/>
  <c r="BR14" i="1" s="1"/>
  <c r="BP15" i="1"/>
  <c r="BP14" i="1" s="1"/>
  <c r="BN15" i="1"/>
  <c r="BN14" i="1" s="1"/>
  <c r="BL15" i="1"/>
  <c r="BL14" i="1" s="1"/>
  <c r="BJ15" i="1"/>
  <c r="BJ14" i="1" s="1"/>
  <c r="BH15" i="1"/>
  <c r="BH14" i="1" s="1"/>
  <c r="BF15" i="1"/>
  <c r="BF14" i="1" s="1"/>
  <c r="BD15" i="1"/>
  <c r="BD14" i="1" s="1"/>
  <c r="BB15" i="1"/>
  <c r="BB14" i="1" s="1"/>
  <c r="AZ15" i="1"/>
  <c r="AZ14" i="1" s="1"/>
  <c r="AX15" i="1"/>
  <c r="AX14" i="1" s="1"/>
  <c r="AV15" i="1"/>
  <c r="AV14" i="1" s="1"/>
  <c r="AT15" i="1"/>
  <c r="AT14" i="1" s="1"/>
  <c r="AR15" i="1"/>
  <c r="AR14" i="1" s="1"/>
  <c r="AP15" i="1"/>
  <c r="AP14" i="1" s="1"/>
  <c r="AN15" i="1"/>
  <c r="AN14" i="1" s="1"/>
  <c r="AL15" i="1"/>
  <c r="AL14" i="1" s="1"/>
  <c r="AJ15" i="1"/>
  <c r="AJ14" i="1" s="1"/>
  <c r="AH15" i="1"/>
  <c r="AH14" i="1" s="1"/>
  <c r="AF15" i="1"/>
  <c r="AD15" i="1"/>
  <c r="AD14" i="1" s="1"/>
  <c r="AB15" i="1"/>
  <c r="AB14" i="1" s="1"/>
  <c r="Z15" i="1"/>
  <c r="Z14" i="1" s="1"/>
  <c r="X15" i="1"/>
  <c r="X14" i="1" s="1"/>
  <c r="V15" i="1"/>
  <c r="V14" i="1" s="1"/>
  <c r="T15" i="1"/>
  <c r="T14" i="1" s="1"/>
  <c r="R15" i="1"/>
  <c r="P15" i="1"/>
  <c r="P14" i="1" s="1"/>
  <c r="N15" i="1"/>
  <c r="DK14" i="1"/>
  <c r="DJ14" i="1"/>
  <c r="DH14" i="1"/>
  <c r="DG14" i="1"/>
  <c r="DE14" i="1"/>
  <c r="DC14" i="1"/>
  <c r="DA14" i="1"/>
  <c r="CY14" i="1"/>
  <c r="CW14" i="1"/>
  <c r="CU14" i="1"/>
  <c r="CS14" i="1"/>
  <c r="CR14" i="1"/>
  <c r="CQ14" i="1"/>
  <c r="CO14" i="1"/>
  <c r="CM14" i="1"/>
  <c r="CK14" i="1"/>
  <c r="CI14" i="1"/>
  <c r="CG14" i="1"/>
  <c r="CE14" i="1"/>
  <c r="CC14" i="1"/>
  <c r="CB14" i="1"/>
  <c r="CA14" i="1"/>
  <c r="BW14" i="1"/>
  <c r="BU14" i="1"/>
  <c r="BS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M14" i="1"/>
  <c r="AK14" i="1"/>
  <c r="AI14" i="1"/>
  <c r="AG14" i="1"/>
  <c r="AF14" i="1"/>
  <c r="AE14" i="1"/>
  <c r="AC14" i="1"/>
  <c r="AA14" i="1"/>
  <c r="Y14" i="1"/>
  <c r="W14" i="1"/>
  <c r="U14" i="1"/>
  <c r="S14" i="1"/>
  <c r="Q14" i="1"/>
  <c r="O14" i="1"/>
  <c r="N14" i="1"/>
  <c r="M14" i="1"/>
  <c r="DM7" i="1"/>
  <c r="DL30" i="1" l="1"/>
  <c r="AP16" i="1"/>
  <c r="AX16" i="1"/>
  <c r="N30" i="1"/>
  <c r="AD30" i="1"/>
  <c r="BB30" i="1"/>
  <c r="BZ30" i="1"/>
  <c r="CP30" i="1"/>
  <c r="DF30" i="1"/>
  <c r="AV46" i="1"/>
  <c r="BL46" i="1"/>
  <c r="BT46" i="1"/>
  <c r="CB46" i="1"/>
  <c r="CR46" i="1"/>
  <c r="DH46" i="1"/>
  <c r="N46" i="1"/>
  <c r="V46" i="1"/>
  <c r="AD46" i="1"/>
  <c r="AL46" i="1"/>
  <c r="AT46" i="1"/>
  <c r="BB46" i="1"/>
  <c r="BJ94" i="1"/>
  <c r="CP94" i="1"/>
  <c r="DF94" i="1"/>
  <c r="AS227" i="1"/>
  <c r="R227" i="1"/>
  <c r="Z227" i="1"/>
  <c r="AH227" i="1"/>
  <c r="AT230" i="1"/>
  <c r="DN256" i="1"/>
  <c r="O268" i="1"/>
  <c r="R298" i="1"/>
  <c r="P318" i="1"/>
  <c r="X318" i="1"/>
  <c r="AF318" i="1"/>
  <c r="AN318" i="1"/>
  <c r="AV318" i="1"/>
  <c r="BD318" i="1"/>
  <c r="BL318" i="1"/>
  <c r="BT318" i="1"/>
  <c r="BL337" i="1"/>
  <c r="BJ352" i="1"/>
  <c r="BZ352" i="1"/>
  <c r="P195" i="1"/>
  <c r="X195" i="1"/>
  <c r="AF195" i="1"/>
  <c r="AN195" i="1"/>
  <c r="AV195" i="1"/>
  <c r="BD195" i="1"/>
  <c r="BL195" i="1"/>
  <c r="BT195" i="1"/>
  <c r="CB195" i="1"/>
  <c r="CJ195" i="1"/>
  <c r="CR195" i="1"/>
  <c r="CZ195" i="1"/>
  <c r="DH195" i="1"/>
  <c r="V206" i="1"/>
  <c r="AL206" i="1"/>
  <c r="V220" i="1"/>
  <c r="AL220" i="1"/>
  <c r="DD232" i="1"/>
  <c r="AR40" i="1"/>
  <c r="AZ40" i="1"/>
  <c r="BH40" i="1"/>
  <c r="BP40" i="1"/>
  <c r="BX40" i="1"/>
  <c r="CF40" i="1"/>
  <c r="CN40" i="1"/>
  <c r="CV40" i="1"/>
  <c r="DD40" i="1"/>
  <c r="O94" i="1"/>
  <c r="BX144" i="1"/>
  <c r="DL144" i="1"/>
  <c r="P346" i="1"/>
  <c r="AV346" i="1"/>
  <c r="BL346" i="1"/>
  <c r="CB346" i="1"/>
  <c r="CR346" i="1"/>
  <c r="AF362" i="1"/>
  <c r="AR29" i="1"/>
  <c r="BB16" i="1"/>
  <c r="BR16" i="1"/>
  <c r="CP16" i="1"/>
  <c r="BV94" i="1"/>
  <c r="DN101" i="1"/>
  <c r="V215" i="1"/>
  <c r="AD215" i="1"/>
  <c r="AL215" i="1"/>
  <c r="AT215" i="1"/>
  <c r="BB215" i="1"/>
  <c r="BJ215" i="1"/>
  <c r="BR215" i="1"/>
  <c r="BZ215" i="1"/>
  <c r="CH215" i="1"/>
  <c r="CP215" i="1"/>
  <c r="CX215" i="1"/>
  <c r="DF215" i="1"/>
  <c r="DM215" i="1"/>
  <c r="AH352" i="1"/>
  <c r="AP352" i="1"/>
  <c r="CD352" i="1"/>
  <c r="AR362" i="1"/>
  <c r="AZ362" i="1"/>
  <c r="BH362" i="1"/>
  <c r="BP362" i="1"/>
  <c r="BX362" i="1"/>
  <c r="CF362" i="1"/>
  <c r="AT32" i="1"/>
  <c r="AT30" i="1" s="1"/>
  <c r="Z40" i="1"/>
  <c r="N40" i="1"/>
  <c r="BE395" i="1"/>
  <c r="BE397" i="1" s="1"/>
  <c r="DB16" i="1"/>
  <c r="AR30" i="1"/>
  <c r="T33" i="1"/>
  <c r="AB33" i="1"/>
  <c r="AJ33" i="1"/>
  <c r="AR33" i="1"/>
  <c r="AZ33" i="1"/>
  <c r="BH33" i="1"/>
  <c r="BP33" i="1"/>
  <c r="BX33" i="1"/>
  <c r="CF33" i="1"/>
  <c r="CN33" i="1"/>
  <c r="CV33" i="1"/>
  <c r="DD33" i="1"/>
  <c r="DL33" i="1"/>
  <c r="DJ33" i="1"/>
  <c r="DN36" i="1"/>
  <c r="AN33" i="1"/>
  <c r="AD40" i="1"/>
  <c r="R46" i="1"/>
  <c r="Z46" i="1"/>
  <c r="AH46" i="1"/>
  <c r="AP46" i="1"/>
  <c r="AX46" i="1"/>
  <c r="BF46" i="1"/>
  <c r="BV46" i="1"/>
  <c r="CD46" i="1"/>
  <c r="CL46" i="1"/>
  <c r="CT46" i="1"/>
  <c r="DB46" i="1"/>
  <c r="DJ46" i="1"/>
  <c r="BD46" i="1"/>
  <c r="AZ52" i="1"/>
  <c r="CN52" i="1"/>
  <c r="R52" i="1"/>
  <c r="DL75" i="1"/>
  <c r="BT75" i="1"/>
  <c r="BP80" i="1"/>
  <c r="BD80" i="1"/>
  <c r="DH80" i="1"/>
  <c r="BR102" i="1"/>
  <c r="DF102" i="1"/>
  <c r="BL106" i="1"/>
  <c r="BT106" i="1"/>
  <c r="AQ144" i="1"/>
  <c r="BL144" i="1"/>
  <c r="DH144" i="1"/>
  <c r="DM147" i="1"/>
  <c r="DM162" i="1"/>
  <c r="DN166" i="1"/>
  <c r="DN170" i="1"/>
  <c r="DN174" i="1"/>
  <c r="DN178" i="1"/>
  <c r="DN182" i="1"/>
  <c r="DN186" i="1"/>
  <c r="DN190" i="1"/>
  <c r="DN193" i="1"/>
  <c r="DN194" i="1"/>
  <c r="DJ220" i="1"/>
  <c r="DM224" i="1"/>
  <c r="DM220" i="1" s="1"/>
  <c r="BX232" i="1"/>
  <c r="BZ257" i="1"/>
  <c r="BP282" i="1"/>
  <c r="BX282" i="1"/>
  <c r="CX282" i="1"/>
  <c r="DN297" i="1"/>
  <c r="O337" i="1"/>
  <c r="R352" i="1"/>
  <c r="AX352" i="1"/>
  <c r="BV352" i="1"/>
  <c r="AH52" i="1"/>
  <c r="AP56" i="1"/>
  <c r="AX56" i="1"/>
  <c r="BF56" i="1"/>
  <c r="BV56" i="1"/>
  <c r="CD56" i="1"/>
  <c r="CL56" i="1"/>
  <c r="CT56" i="1"/>
  <c r="DB56" i="1"/>
  <c r="P56" i="1"/>
  <c r="AF56" i="1"/>
  <c r="T56" i="1"/>
  <c r="X67" i="1"/>
  <c r="CN106" i="1"/>
  <c r="CZ106" i="1"/>
  <c r="AB123" i="1"/>
  <c r="DB136" i="1"/>
  <c r="AR144" i="1"/>
  <c r="AZ144" i="1"/>
  <c r="BH144" i="1"/>
  <c r="BP144" i="1"/>
  <c r="CF144" i="1"/>
  <c r="CN144" i="1"/>
  <c r="CV144" i="1"/>
  <c r="DD144" i="1"/>
  <c r="BR227" i="1"/>
  <c r="BZ227" i="1"/>
  <c r="CH227" i="1"/>
  <c r="CP227" i="1"/>
  <c r="CX227" i="1"/>
  <c r="DF227" i="1"/>
  <c r="DH346" i="1"/>
  <c r="P52" i="1"/>
  <c r="X52" i="1"/>
  <c r="AF52" i="1"/>
  <c r="AN52" i="1"/>
  <c r="AV52" i="1"/>
  <c r="BD52" i="1"/>
  <c r="BL52" i="1"/>
  <c r="BT52" i="1"/>
  <c r="CB52" i="1"/>
  <c r="CJ52" i="1"/>
  <c r="CR52" i="1"/>
  <c r="CZ52" i="1"/>
  <c r="DH52" i="1"/>
  <c r="T67" i="1"/>
  <c r="AB67" i="1"/>
  <c r="AJ67" i="1"/>
  <c r="AR67" i="1"/>
  <c r="AZ67" i="1"/>
  <c r="BH67" i="1"/>
  <c r="BP67" i="1"/>
  <c r="BX67" i="1"/>
  <c r="CF67" i="1"/>
  <c r="CN67" i="1"/>
  <c r="CV67" i="1"/>
  <c r="DD67" i="1"/>
  <c r="DL67" i="1"/>
  <c r="R67" i="1"/>
  <c r="Z67" i="1"/>
  <c r="AH67" i="1"/>
  <c r="AP67" i="1"/>
  <c r="AX67" i="1"/>
  <c r="BF67" i="1"/>
  <c r="BN67" i="1"/>
  <c r="BV67" i="1"/>
  <c r="CD67" i="1"/>
  <c r="CL67" i="1"/>
  <c r="CT67" i="1"/>
  <c r="DB67" i="1"/>
  <c r="DJ67" i="1"/>
  <c r="AN67" i="1"/>
  <c r="BB67" i="1"/>
  <c r="BN215" i="1"/>
  <c r="CD215" i="1"/>
  <c r="CT215" i="1"/>
  <c r="P215" i="1"/>
  <c r="T262" i="1"/>
  <c r="AJ262" i="1"/>
  <c r="BJ46" i="1"/>
  <c r="N195" i="1"/>
  <c r="V195" i="1"/>
  <c r="AD195" i="1"/>
  <c r="BR195" i="1"/>
  <c r="BZ195" i="1"/>
  <c r="CH195" i="1"/>
  <c r="CP195" i="1"/>
  <c r="CX195" i="1"/>
  <c r="DF195" i="1"/>
  <c r="DM211" i="1"/>
  <c r="DM252" i="1"/>
  <c r="CB318" i="1"/>
  <c r="CJ318" i="1"/>
  <c r="CR318" i="1"/>
  <c r="CZ318" i="1"/>
  <c r="DH318" i="1"/>
  <c r="N318" i="1"/>
  <c r="V318" i="1"/>
  <c r="AD318" i="1"/>
  <c r="DN323" i="1"/>
  <c r="DN328" i="1"/>
  <c r="DM335" i="1"/>
  <c r="DN373" i="1"/>
  <c r="AW395" i="1"/>
  <c r="Z16" i="1"/>
  <c r="BV16" i="1"/>
  <c r="CD16" i="1"/>
  <c r="CT16" i="1"/>
  <c r="DM18" i="1"/>
  <c r="BM16" i="1"/>
  <c r="AR25" i="1"/>
  <c r="DM118" i="1"/>
  <c r="BN118" i="1"/>
  <c r="P126" i="1"/>
  <c r="P123" i="1" s="1"/>
  <c r="O123" i="1"/>
  <c r="BN39" i="1"/>
  <c r="BM33" i="1"/>
  <c r="DM98" i="1"/>
  <c r="AS94" i="1"/>
  <c r="AT98" i="1"/>
  <c r="AT94" i="1" s="1"/>
  <c r="BQ395" i="1"/>
  <c r="R16" i="1"/>
  <c r="AH16" i="1"/>
  <c r="BF16" i="1"/>
  <c r="CL16" i="1"/>
  <c r="AJ56" i="1"/>
  <c r="R40" i="1"/>
  <c r="AH40" i="1"/>
  <c r="BR67" i="1"/>
  <c r="AX94" i="1"/>
  <c r="BA395" i="1"/>
  <c r="P33" i="1"/>
  <c r="AF33" i="1"/>
  <c r="CB80" i="1"/>
  <c r="BZ94" i="1"/>
  <c r="AT102" i="1"/>
  <c r="BJ102" i="1"/>
  <c r="CP102" i="1"/>
  <c r="CX102" i="1"/>
  <c r="DM102" i="1"/>
  <c r="DE395" i="1"/>
  <c r="DN21" i="1"/>
  <c r="AZ30" i="1"/>
  <c r="BH30" i="1"/>
  <c r="BP30" i="1"/>
  <c r="BX30" i="1"/>
  <c r="CF30" i="1"/>
  <c r="CN30" i="1"/>
  <c r="CV30" i="1"/>
  <c r="DD30" i="1"/>
  <c r="V40" i="1"/>
  <c r="AL40" i="1"/>
  <c r="BB40" i="1"/>
  <c r="BJ40" i="1"/>
  <c r="BR40" i="1"/>
  <c r="BZ40" i="1"/>
  <c r="CH40" i="1"/>
  <c r="CP40" i="1"/>
  <c r="CX40" i="1"/>
  <c r="DF40" i="1"/>
  <c r="AB56" i="1"/>
  <c r="AR56" i="1"/>
  <c r="AZ56" i="1"/>
  <c r="BH56" i="1"/>
  <c r="BP56" i="1"/>
  <c r="BX56" i="1"/>
  <c r="CF56" i="1"/>
  <c r="CN56" i="1"/>
  <c r="CV56" i="1"/>
  <c r="DD56" i="1"/>
  <c r="CX67" i="1"/>
  <c r="X94" i="1"/>
  <c r="AN94" i="1"/>
  <c r="T106" i="1"/>
  <c r="AB106" i="1"/>
  <c r="AJ106" i="1"/>
  <c r="AZ106" i="1"/>
  <c r="BH106" i="1"/>
  <c r="BP106" i="1"/>
  <c r="BX106" i="1"/>
  <c r="CF106" i="1"/>
  <c r="AV144" i="1"/>
  <c r="BD144" i="1"/>
  <c r="BT144" i="1"/>
  <c r="CB144" i="1"/>
  <c r="DN154" i="1"/>
  <c r="CS395" i="1"/>
  <c r="BI395" i="1"/>
  <c r="BU395" i="1"/>
  <c r="CC395" i="1"/>
  <c r="CO395" i="1"/>
  <c r="CH16" i="1"/>
  <c r="CX16" i="1"/>
  <c r="AT16" i="1"/>
  <c r="BJ16" i="1"/>
  <c r="DN25" i="1"/>
  <c r="V30" i="1"/>
  <c r="AL30" i="1"/>
  <c r="BJ30" i="1"/>
  <c r="BR30" i="1"/>
  <c r="CH30" i="1"/>
  <c r="CX30" i="1"/>
  <c r="AX30" i="1"/>
  <c r="BF30" i="1"/>
  <c r="DM32" i="1"/>
  <c r="DM30" i="1" s="1"/>
  <c r="DN42" i="1"/>
  <c r="AV40" i="1"/>
  <c r="BD40" i="1"/>
  <c r="BL40" i="1"/>
  <c r="BT40" i="1"/>
  <c r="CB40" i="1"/>
  <c r="CJ40" i="1"/>
  <c r="CR40" i="1"/>
  <c r="CZ40" i="1"/>
  <c r="DH40" i="1"/>
  <c r="DN43" i="1"/>
  <c r="AV80" i="1"/>
  <c r="BL80" i="1"/>
  <c r="CR80" i="1"/>
  <c r="BF94" i="1"/>
  <c r="BN94" i="1"/>
  <c r="CD94" i="1"/>
  <c r="DB94" i="1"/>
  <c r="CL94" i="1"/>
  <c r="CT94" i="1"/>
  <c r="DJ94" i="1"/>
  <c r="AV106" i="1"/>
  <c r="CJ106" i="1"/>
  <c r="AP40" i="1"/>
  <c r="X46" i="1"/>
  <c r="AF46" i="1"/>
  <c r="AN46" i="1"/>
  <c r="CJ46" i="1"/>
  <c r="CZ46" i="1"/>
  <c r="CH46" i="1"/>
  <c r="CP46" i="1"/>
  <c r="CX46" i="1"/>
  <c r="DF46" i="1"/>
  <c r="BP52" i="1"/>
  <c r="CV52" i="1"/>
  <c r="Z52" i="1"/>
  <c r="AP52" i="1"/>
  <c r="AX52" i="1"/>
  <c r="BF52" i="1"/>
  <c r="BN52" i="1"/>
  <c r="BV52" i="1"/>
  <c r="X56" i="1"/>
  <c r="AN56" i="1"/>
  <c r="AV56" i="1"/>
  <c r="BD56" i="1"/>
  <c r="BL56" i="1"/>
  <c r="BT56" i="1"/>
  <c r="CB56" i="1"/>
  <c r="CJ56" i="1"/>
  <c r="CR56" i="1"/>
  <c r="CZ56" i="1"/>
  <c r="DH56" i="1"/>
  <c r="AT56" i="1"/>
  <c r="BB56" i="1"/>
  <c r="BJ56" i="1"/>
  <c r="BR56" i="1"/>
  <c r="BZ56" i="1"/>
  <c r="CH56" i="1"/>
  <c r="CP56" i="1"/>
  <c r="CX56" i="1"/>
  <c r="DF56" i="1"/>
  <c r="P67" i="1"/>
  <c r="AF67" i="1"/>
  <c r="CH67" i="1"/>
  <c r="AR75" i="1"/>
  <c r="AZ75" i="1"/>
  <c r="BH75" i="1"/>
  <c r="BP75" i="1"/>
  <c r="BX75" i="1"/>
  <c r="CF75" i="1"/>
  <c r="CN75" i="1"/>
  <c r="CV75" i="1"/>
  <c r="DD75" i="1"/>
  <c r="BD75" i="1"/>
  <c r="CJ75" i="1"/>
  <c r="CZ75" i="1"/>
  <c r="DN79" i="1"/>
  <c r="BT80" i="1"/>
  <c r="AZ80" i="1"/>
  <c r="CF80" i="1"/>
  <c r="CV80" i="1"/>
  <c r="BB102" i="1"/>
  <c r="CH102" i="1"/>
  <c r="DM121" i="1"/>
  <c r="P121" i="1"/>
  <c r="P227" i="1"/>
  <c r="X227" i="1"/>
  <c r="AF227" i="1"/>
  <c r="AN227" i="1"/>
  <c r="AV227" i="1"/>
  <c r="BD227" i="1"/>
  <c r="BL227" i="1"/>
  <c r="BT227" i="1"/>
  <c r="CB227" i="1"/>
  <c r="CJ227" i="1"/>
  <c r="CR227" i="1"/>
  <c r="CZ227" i="1"/>
  <c r="DH227" i="1"/>
  <c r="N227" i="1"/>
  <c r="AD227" i="1"/>
  <c r="CN232" i="1"/>
  <c r="BL232" i="1"/>
  <c r="DN240" i="1"/>
  <c r="DN241" i="1"/>
  <c r="DM241" i="1"/>
  <c r="CX247" i="1"/>
  <c r="AB247" i="1"/>
  <c r="AR252" i="1"/>
  <c r="BR268" i="1"/>
  <c r="BZ268" i="1"/>
  <c r="CH268" i="1"/>
  <c r="CP268" i="1"/>
  <c r="CX268" i="1"/>
  <c r="DF268" i="1"/>
  <c r="DM272" i="1"/>
  <c r="BN274" i="1"/>
  <c r="DN277" i="1"/>
  <c r="BN278" i="1"/>
  <c r="CD282" i="1"/>
  <c r="CL282" i="1"/>
  <c r="CT282" i="1"/>
  <c r="DB282" i="1"/>
  <c r="DJ282" i="1"/>
  <c r="AP282" i="1"/>
  <c r="V298" i="1"/>
  <c r="AD298" i="1"/>
  <c r="AL298" i="1"/>
  <c r="BB298" i="1"/>
  <c r="BJ298" i="1"/>
  <c r="BR298" i="1"/>
  <c r="BZ298" i="1"/>
  <c r="CH298" i="1"/>
  <c r="CP298" i="1"/>
  <c r="CX298" i="1"/>
  <c r="DF298" i="1"/>
  <c r="DB298" i="1"/>
  <c r="AL318" i="1"/>
  <c r="BN333" i="1"/>
  <c r="DN158" i="1"/>
  <c r="AN215" i="1"/>
  <c r="AV337" i="1"/>
  <c r="DN204" i="1"/>
  <c r="Z206" i="1"/>
  <c r="N206" i="1"/>
  <c r="R215" i="1"/>
  <c r="Z215" i="1"/>
  <c r="AP215" i="1"/>
  <c r="BF215" i="1"/>
  <c r="BV215" i="1"/>
  <c r="CL215" i="1"/>
  <c r="DB215" i="1"/>
  <c r="DJ215" i="1"/>
  <c r="DN217" i="1"/>
  <c r="X215" i="1"/>
  <c r="AF215" i="1"/>
  <c r="N215" i="1"/>
  <c r="AQ220" i="1"/>
  <c r="AV232" i="1"/>
  <c r="CB232" i="1"/>
  <c r="CR232" i="1"/>
  <c r="DH232" i="1"/>
  <c r="BF247" i="1"/>
  <c r="DN250" i="1"/>
  <c r="BB247" i="1"/>
  <c r="CH247" i="1"/>
  <c r="R262" i="1"/>
  <c r="Z262" i="1"/>
  <c r="AH262" i="1"/>
  <c r="AP262" i="1"/>
  <c r="AX262" i="1"/>
  <c r="BF262" i="1"/>
  <c r="BN262" i="1"/>
  <c r="BV262" i="1"/>
  <c r="CD262" i="1"/>
  <c r="CL262" i="1"/>
  <c r="CT262" i="1"/>
  <c r="DB262" i="1"/>
  <c r="DJ262" i="1"/>
  <c r="CR262" i="1"/>
  <c r="DH262" i="1"/>
  <c r="N262" i="1"/>
  <c r="V262" i="1"/>
  <c r="AD262" i="1"/>
  <c r="AL262" i="1"/>
  <c r="DM262" i="1"/>
  <c r="BN270" i="1"/>
  <c r="BZ282" i="1"/>
  <c r="CH282" i="1"/>
  <c r="DN292" i="1"/>
  <c r="DN294" i="1"/>
  <c r="AS298" i="1"/>
  <c r="DM301" i="1"/>
  <c r="AT337" i="1"/>
  <c r="BB337" i="1"/>
  <c r="BJ337" i="1"/>
  <c r="DN341" i="1"/>
  <c r="CV106" i="1"/>
  <c r="DD106" i="1"/>
  <c r="DL106" i="1"/>
  <c r="Z106" i="1"/>
  <c r="DN112" i="1"/>
  <c r="CD123" i="1"/>
  <c r="DN133" i="1"/>
  <c r="DN134" i="1"/>
  <c r="R136" i="1"/>
  <c r="Z136" i="1"/>
  <c r="AH136" i="1"/>
  <c r="AP136" i="1"/>
  <c r="AX136" i="1"/>
  <c r="BF136" i="1"/>
  <c r="BN136" i="1"/>
  <c r="BV136" i="1"/>
  <c r="CD136" i="1"/>
  <c r="CL136" i="1"/>
  <c r="CT136" i="1"/>
  <c r="DJ136" i="1"/>
  <c r="DN139" i="1"/>
  <c r="CR144" i="1"/>
  <c r="AL195" i="1"/>
  <c r="DN221" i="1"/>
  <c r="N220" i="1"/>
  <c r="AD220" i="1"/>
  <c r="T220" i="1"/>
  <c r="AJ220" i="1"/>
  <c r="AX220" i="1"/>
  <c r="BF220" i="1"/>
  <c r="BN220" i="1"/>
  <c r="BV220" i="1"/>
  <c r="CD220" i="1"/>
  <c r="CL220" i="1"/>
  <c r="CT220" i="1"/>
  <c r="DB220" i="1"/>
  <c r="DL227" i="1"/>
  <c r="BV227" i="1"/>
  <c r="CD227" i="1"/>
  <c r="CL227" i="1"/>
  <c r="CT227" i="1"/>
  <c r="DB227" i="1"/>
  <c r="DJ227" i="1"/>
  <c r="P282" i="1"/>
  <c r="X282" i="1"/>
  <c r="AF282" i="1"/>
  <c r="AN282" i="1"/>
  <c r="AV282" i="1"/>
  <c r="BD282" i="1"/>
  <c r="BL282" i="1"/>
  <c r="CP282" i="1"/>
  <c r="DF282" i="1"/>
  <c r="BV282" i="1"/>
  <c r="T298" i="1"/>
  <c r="Z298" i="1"/>
  <c r="DN302" i="1"/>
  <c r="DN303" i="1"/>
  <c r="DN306" i="1"/>
  <c r="DN307" i="1"/>
  <c r="DN315" i="1"/>
  <c r="AR337" i="1"/>
  <c r="AZ337" i="1"/>
  <c r="BH337" i="1"/>
  <c r="BP337" i="1"/>
  <c r="CF337" i="1"/>
  <c r="CV337" i="1"/>
  <c r="P337" i="1"/>
  <c r="X337" i="1"/>
  <c r="AF337" i="1"/>
  <c r="CB337" i="1"/>
  <c r="CJ337" i="1"/>
  <c r="CZ337" i="1"/>
  <c r="DH337" i="1"/>
  <c r="CN362" i="1"/>
  <c r="CV362" i="1"/>
  <c r="DD362" i="1"/>
  <c r="DL362" i="1"/>
  <c r="P362" i="1"/>
  <c r="DM366" i="1"/>
  <c r="AF374" i="1"/>
  <c r="BD374" i="1"/>
  <c r="BT374" i="1"/>
  <c r="DN379" i="1"/>
  <c r="CH383" i="1"/>
  <c r="DN388" i="1"/>
  <c r="DN392" i="1"/>
  <c r="AT352" i="1"/>
  <c r="CN374" i="1"/>
  <c r="CV374" i="1"/>
  <c r="DD374" i="1"/>
  <c r="DN387" i="1"/>
  <c r="T346" i="1"/>
  <c r="AJ346" i="1"/>
  <c r="AR346" i="1"/>
  <c r="BH346" i="1"/>
  <c r="CN346" i="1"/>
  <c r="DD346" i="1"/>
  <c r="BF352" i="1"/>
  <c r="BN352" i="1"/>
  <c r="CL352" i="1"/>
  <c r="CT352" i="1"/>
  <c r="DJ352" i="1"/>
  <c r="Z352" i="1"/>
  <c r="DF352" i="1"/>
  <c r="BZ15" i="1"/>
  <c r="BZ14" i="1" s="1"/>
  <c r="CK395" i="1"/>
  <c r="DA395" i="1"/>
  <c r="AZ16" i="1"/>
  <c r="BH16" i="1"/>
  <c r="BP16" i="1"/>
  <c r="BX16" i="1"/>
  <c r="CF16" i="1"/>
  <c r="CN16" i="1"/>
  <c r="CV16" i="1"/>
  <c r="DD16" i="1"/>
  <c r="DL16" i="1"/>
  <c r="BN18" i="1"/>
  <c r="BN16" i="1" s="1"/>
  <c r="DN19" i="1"/>
  <c r="BT16" i="1"/>
  <c r="CB16" i="1"/>
  <c r="CJ16" i="1"/>
  <c r="CR16" i="1"/>
  <c r="CZ16" i="1"/>
  <c r="DH16" i="1"/>
  <c r="DN20" i="1"/>
  <c r="DN23" i="1"/>
  <c r="DN24" i="1"/>
  <c r="DN26" i="1"/>
  <c r="DN31" i="1"/>
  <c r="X30" i="1"/>
  <c r="AF30" i="1"/>
  <c r="AN30" i="1"/>
  <c r="AV30" i="1"/>
  <c r="BD30" i="1"/>
  <c r="BL30" i="1"/>
  <c r="BT30" i="1"/>
  <c r="CB30" i="1"/>
  <c r="CJ30" i="1"/>
  <c r="CR30" i="1"/>
  <c r="CZ30" i="1"/>
  <c r="DH30" i="1"/>
  <c r="DN34" i="1"/>
  <c r="N33" i="1"/>
  <c r="V33" i="1"/>
  <c r="AD33" i="1"/>
  <c r="AL33" i="1"/>
  <c r="BB33" i="1"/>
  <c r="BJ33" i="1"/>
  <c r="BR33" i="1"/>
  <c r="BZ33" i="1"/>
  <c r="CH33" i="1"/>
  <c r="CP33" i="1"/>
  <c r="CX33" i="1"/>
  <c r="DF33" i="1"/>
  <c r="DN38" i="1"/>
  <c r="DM39" i="1"/>
  <c r="DM33" i="1" s="1"/>
  <c r="P40" i="1"/>
  <c r="X40" i="1"/>
  <c r="AF40" i="1"/>
  <c r="AN40" i="1"/>
  <c r="AT41" i="1"/>
  <c r="AT40" i="1" s="1"/>
  <c r="DM41" i="1"/>
  <c r="DM40" i="1" s="1"/>
  <c r="DN44" i="1"/>
  <c r="DN45" i="1"/>
  <c r="BM46" i="1"/>
  <c r="T46" i="1"/>
  <c r="AB46" i="1"/>
  <c r="AJ46" i="1"/>
  <c r="DL46" i="1"/>
  <c r="BN49" i="1"/>
  <c r="DN59" i="1"/>
  <c r="DN63" i="1"/>
  <c r="BY14" i="1"/>
  <c r="CG395" i="1"/>
  <c r="V16" i="1"/>
  <c r="AD16" i="1"/>
  <c r="AL16" i="1"/>
  <c r="DJ16" i="1"/>
  <c r="DN27" i="1"/>
  <c r="DN29" i="1"/>
  <c r="R33" i="1"/>
  <c r="Z33" i="1"/>
  <c r="AH33" i="1"/>
  <c r="AP33" i="1"/>
  <c r="AX33" i="1"/>
  <c r="BF33" i="1"/>
  <c r="BN33" i="1"/>
  <c r="BV33" i="1"/>
  <c r="CD33" i="1"/>
  <c r="CL33" i="1"/>
  <c r="CT33" i="1"/>
  <c r="DB33" i="1"/>
  <c r="DN35" i="1"/>
  <c r="AV33" i="1"/>
  <c r="BD33" i="1"/>
  <c r="BL33" i="1"/>
  <c r="BT33" i="1"/>
  <c r="CB33" i="1"/>
  <c r="CJ33" i="1"/>
  <c r="CR33" i="1"/>
  <c r="CZ33" i="1"/>
  <c r="DH33" i="1"/>
  <c r="AT39" i="1"/>
  <c r="DN39" i="1" s="1"/>
  <c r="T40" i="1"/>
  <c r="AB40" i="1"/>
  <c r="AJ40" i="1"/>
  <c r="DN47" i="1"/>
  <c r="BR46" i="1"/>
  <c r="DM46" i="1"/>
  <c r="DN49" i="1"/>
  <c r="DL56" i="1"/>
  <c r="DJ56" i="1"/>
  <c r="DN60" i="1"/>
  <c r="AV75" i="1"/>
  <c r="BL75" i="1"/>
  <c r="CB75" i="1"/>
  <c r="CR75" i="1"/>
  <c r="DH75" i="1"/>
  <c r="P16" i="1"/>
  <c r="X16" i="1"/>
  <c r="AF16" i="1"/>
  <c r="AN16" i="1"/>
  <c r="AV16" i="1"/>
  <c r="BD16" i="1"/>
  <c r="BL16" i="1"/>
  <c r="DN22" i="1"/>
  <c r="T16" i="1"/>
  <c r="AB16" i="1"/>
  <c r="AJ16" i="1"/>
  <c r="BN46" i="1"/>
  <c r="DN51" i="1"/>
  <c r="DN50" i="1" s="1"/>
  <c r="AD52" i="1"/>
  <c r="AT52" i="1"/>
  <c r="BB52" i="1"/>
  <c r="BJ52" i="1"/>
  <c r="BR52" i="1"/>
  <c r="BZ52" i="1"/>
  <c r="CH52" i="1"/>
  <c r="CP52" i="1"/>
  <c r="CX52" i="1"/>
  <c r="DF52" i="1"/>
  <c r="DM52" i="1"/>
  <c r="T52" i="1"/>
  <c r="AB52" i="1"/>
  <c r="AJ52" i="1"/>
  <c r="CD52" i="1"/>
  <c r="CL52" i="1"/>
  <c r="CT52" i="1"/>
  <c r="DB52" i="1"/>
  <c r="V56" i="1"/>
  <c r="AD56" i="1"/>
  <c r="AL56" i="1"/>
  <c r="DM56" i="1"/>
  <c r="T30" i="1"/>
  <c r="AB30" i="1"/>
  <c r="AJ30" i="1"/>
  <c r="DN37" i="1"/>
  <c r="AX40" i="1"/>
  <c r="BF40" i="1"/>
  <c r="BN40" i="1"/>
  <c r="BV40" i="1"/>
  <c r="CD40" i="1"/>
  <c r="CL40" i="1"/>
  <c r="CT40" i="1"/>
  <c r="DB40" i="1"/>
  <c r="DJ40" i="1"/>
  <c r="DN61" i="1"/>
  <c r="DN65" i="1"/>
  <c r="X75" i="1"/>
  <c r="AF75" i="1"/>
  <c r="AN75" i="1"/>
  <c r="V75" i="1"/>
  <c r="AD75" i="1"/>
  <c r="AL75" i="1"/>
  <c r="AT75" i="1"/>
  <c r="BB75" i="1"/>
  <c r="BJ75" i="1"/>
  <c r="BR75" i="1"/>
  <c r="BZ75" i="1"/>
  <c r="CH75" i="1"/>
  <c r="CP75" i="1"/>
  <c r="CX75" i="1"/>
  <c r="DF75" i="1"/>
  <c r="DM75" i="1"/>
  <c r="BY80" i="1"/>
  <c r="T80" i="1"/>
  <c r="AB80" i="1"/>
  <c r="AJ80" i="1"/>
  <c r="CJ80" i="1"/>
  <c r="CZ80" i="1"/>
  <c r="BM94" i="1"/>
  <c r="P96" i="1"/>
  <c r="P94" i="1" s="1"/>
  <c r="AF94" i="1"/>
  <c r="BT94" i="1"/>
  <c r="CB94" i="1"/>
  <c r="CJ94" i="1"/>
  <c r="CR94" i="1"/>
  <c r="CZ94" i="1"/>
  <c r="DH94" i="1"/>
  <c r="DM97" i="1"/>
  <c r="DN99" i="1"/>
  <c r="T102" i="1"/>
  <c r="AB102" i="1"/>
  <c r="AJ102" i="1"/>
  <c r="AR102" i="1"/>
  <c r="AZ102" i="1"/>
  <c r="BH102" i="1"/>
  <c r="BP102" i="1"/>
  <c r="BX102" i="1"/>
  <c r="CF102" i="1"/>
  <c r="CN102" i="1"/>
  <c r="CV102" i="1"/>
  <c r="DD102" i="1"/>
  <c r="R106" i="1"/>
  <c r="AH106" i="1"/>
  <c r="AP106" i="1"/>
  <c r="AX106" i="1"/>
  <c r="BF106" i="1"/>
  <c r="BV106" i="1"/>
  <c r="CD106" i="1"/>
  <c r="CL106" i="1"/>
  <c r="CT106" i="1"/>
  <c r="DB106" i="1"/>
  <c r="DJ106" i="1"/>
  <c r="DN113" i="1"/>
  <c r="DN114" i="1"/>
  <c r="DN119" i="1"/>
  <c r="DM119" i="1"/>
  <c r="DN132" i="1"/>
  <c r="P136" i="1"/>
  <c r="X136" i="1"/>
  <c r="AF136" i="1"/>
  <c r="AN136" i="1"/>
  <c r="AV136" i="1"/>
  <c r="BD136" i="1"/>
  <c r="BL136" i="1"/>
  <c r="BT136" i="1"/>
  <c r="CB136" i="1"/>
  <c r="CJ136" i="1"/>
  <c r="CR136" i="1"/>
  <c r="CZ136" i="1"/>
  <c r="DH136" i="1"/>
  <c r="DN145" i="1"/>
  <c r="X144" i="1"/>
  <c r="AF144" i="1"/>
  <c r="AN144" i="1"/>
  <c r="V144" i="1"/>
  <c r="AD144" i="1"/>
  <c r="AL144" i="1"/>
  <c r="AT144" i="1"/>
  <c r="BB144" i="1"/>
  <c r="BJ144" i="1"/>
  <c r="BR144" i="1"/>
  <c r="BZ144" i="1"/>
  <c r="CH144" i="1"/>
  <c r="CP144" i="1"/>
  <c r="CX144" i="1"/>
  <c r="DF144" i="1"/>
  <c r="DM144" i="1"/>
  <c r="DN152" i="1"/>
  <c r="AN148" i="1"/>
  <c r="DN156" i="1"/>
  <c r="AV67" i="1"/>
  <c r="BD67" i="1"/>
  <c r="BL67" i="1"/>
  <c r="BT67" i="1"/>
  <c r="CB67" i="1"/>
  <c r="CJ67" i="1"/>
  <c r="CR67" i="1"/>
  <c r="CZ67" i="1"/>
  <c r="DH67" i="1"/>
  <c r="DN70" i="1"/>
  <c r="AT67" i="1"/>
  <c r="BJ67" i="1"/>
  <c r="BZ67" i="1"/>
  <c r="CP67" i="1"/>
  <c r="DF67" i="1"/>
  <c r="DN74" i="1"/>
  <c r="R75" i="1"/>
  <c r="Z75" i="1"/>
  <c r="AH75" i="1"/>
  <c r="AP75" i="1"/>
  <c r="AX75" i="1"/>
  <c r="BF75" i="1"/>
  <c r="BN75" i="1"/>
  <c r="BV75" i="1"/>
  <c r="CD75" i="1"/>
  <c r="CL75" i="1"/>
  <c r="CT75" i="1"/>
  <c r="DB75" i="1"/>
  <c r="DJ75" i="1"/>
  <c r="DN81" i="1"/>
  <c r="X80" i="1"/>
  <c r="AF80" i="1"/>
  <c r="AN80" i="1"/>
  <c r="V80" i="1"/>
  <c r="AD80" i="1"/>
  <c r="AL80" i="1"/>
  <c r="AT80" i="1"/>
  <c r="BB80" i="1"/>
  <c r="BJ80" i="1"/>
  <c r="BR80" i="1"/>
  <c r="CH80" i="1"/>
  <c r="CP80" i="1"/>
  <c r="CX80" i="1"/>
  <c r="DF80" i="1"/>
  <c r="DM80" i="1"/>
  <c r="DN85" i="1"/>
  <c r="DN89" i="1"/>
  <c r="DN90" i="1"/>
  <c r="DM95" i="1"/>
  <c r="DM94" i="1" s="1"/>
  <c r="DN100" i="1"/>
  <c r="R102" i="1"/>
  <c r="Z102" i="1"/>
  <c r="AH102" i="1"/>
  <c r="AP102" i="1"/>
  <c r="AX102" i="1"/>
  <c r="BF102" i="1"/>
  <c r="BN102" i="1"/>
  <c r="BV102" i="1"/>
  <c r="CD102" i="1"/>
  <c r="CL102" i="1"/>
  <c r="CT102" i="1"/>
  <c r="DB102" i="1"/>
  <c r="DJ102" i="1"/>
  <c r="DN104" i="1"/>
  <c r="X102" i="1"/>
  <c r="AF102" i="1"/>
  <c r="AN102" i="1"/>
  <c r="AV102" i="1"/>
  <c r="BD102" i="1"/>
  <c r="BL102" i="1"/>
  <c r="BT102" i="1"/>
  <c r="CB102" i="1"/>
  <c r="CJ102" i="1"/>
  <c r="CR102" i="1"/>
  <c r="CZ102" i="1"/>
  <c r="DH102" i="1"/>
  <c r="DN109" i="1"/>
  <c r="DN110" i="1"/>
  <c r="DN116" i="1"/>
  <c r="DN121" i="1"/>
  <c r="AX123" i="1"/>
  <c r="CT123" i="1"/>
  <c r="DJ123" i="1"/>
  <c r="DN128" i="1"/>
  <c r="X148" i="1"/>
  <c r="DM148" i="1"/>
  <c r="BB94" i="1"/>
  <c r="BB123" i="1"/>
  <c r="BR123" i="1"/>
  <c r="DN64" i="1"/>
  <c r="DN72" i="1"/>
  <c r="T75" i="1"/>
  <c r="AB75" i="1"/>
  <c r="AJ75" i="1"/>
  <c r="DN84" i="1"/>
  <c r="DN88" i="1"/>
  <c r="BZ91" i="1"/>
  <c r="BZ80" i="1" s="1"/>
  <c r="AR80" i="1"/>
  <c r="BH80" i="1"/>
  <c r="BX80" i="1"/>
  <c r="CN80" i="1"/>
  <c r="DD80" i="1"/>
  <c r="DL80" i="1"/>
  <c r="AR95" i="1"/>
  <c r="AR94" i="1" s="1"/>
  <c r="AZ94" i="1"/>
  <c r="BH94" i="1"/>
  <c r="AB94" i="1"/>
  <c r="BR94" i="1"/>
  <c r="CH94" i="1"/>
  <c r="CX94" i="1"/>
  <c r="O106" i="1"/>
  <c r="X106" i="1"/>
  <c r="AF106" i="1"/>
  <c r="AN106" i="1"/>
  <c r="BD106" i="1"/>
  <c r="CB106" i="1"/>
  <c r="CR106" i="1"/>
  <c r="DH106" i="1"/>
  <c r="DN117" i="1"/>
  <c r="DN118" i="1"/>
  <c r="P120" i="1"/>
  <c r="DN120" i="1" s="1"/>
  <c r="R123" i="1"/>
  <c r="Z123" i="1"/>
  <c r="AH123" i="1"/>
  <c r="X123" i="1"/>
  <c r="AF123" i="1"/>
  <c r="AN123" i="1"/>
  <c r="AV123" i="1"/>
  <c r="BD123" i="1"/>
  <c r="BL123" i="1"/>
  <c r="BT123" i="1"/>
  <c r="CB123" i="1"/>
  <c r="CJ123" i="1"/>
  <c r="CR123" i="1"/>
  <c r="CZ123" i="1"/>
  <c r="DH123" i="1"/>
  <c r="BZ126" i="1"/>
  <c r="BY123" i="1"/>
  <c r="T136" i="1"/>
  <c r="AB136" i="1"/>
  <c r="AJ136" i="1"/>
  <c r="DL136" i="1"/>
  <c r="DN141" i="1"/>
  <c r="T144" i="1"/>
  <c r="AB144" i="1"/>
  <c r="AJ144" i="1"/>
  <c r="DN147" i="1"/>
  <c r="DM122" i="1"/>
  <c r="DN130" i="1"/>
  <c r="DN142" i="1"/>
  <c r="DN143" i="1"/>
  <c r="AD136" i="1"/>
  <c r="AT136" i="1"/>
  <c r="BJ136" i="1"/>
  <c r="BZ136" i="1"/>
  <c r="CP136" i="1"/>
  <c r="DF136" i="1"/>
  <c r="AX144" i="1"/>
  <c r="BF144" i="1"/>
  <c r="BN144" i="1"/>
  <c r="BV144" i="1"/>
  <c r="CD144" i="1"/>
  <c r="CL144" i="1"/>
  <c r="CT144" i="1"/>
  <c r="DB144" i="1"/>
  <c r="DJ144" i="1"/>
  <c r="DN151" i="1"/>
  <c r="DN159" i="1"/>
  <c r="DJ148" i="1"/>
  <c r="DN197" i="1"/>
  <c r="BN199" i="1"/>
  <c r="DN199" i="1" s="1"/>
  <c r="DN201" i="1"/>
  <c r="DN209" i="1"/>
  <c r="R206" i="1"/>
  <c r="AH206" i="1"/>
  <c r="AP206" i="1"/>
  <c r="AX206" i="1"/>
  <c r="BF206" i="1"/>
  <c r="BN206" i="1"/>
  <c r="BV206" i="1"/>
  <c r="CD206" i="1"/>
  <c r="CL206" i="1"/>
  <c r="CT206" i="1"/>
  <c r="DB206" i="1"/>
  <c r="DJ206" i="1"/>
  <c r="DN214" i="1"/>
  <c r="T215" i="1"/>
  <c r="AB215" i="1"/>
  <c r="AJ215" i="1"/>
  <c r="AR215" i="1"/>
  <c r="AZ215" i="1"/>
  <c r="BH215" i="1"/>
  <c r="BP215" i="1"/>
  <c r="BX215" i="1"/>
  <c r="CF215" i="1"/>
  <c r="CN215" i="1"/>
  <c r="CV215" i="1"/>
  <c r="DD215" i="1"/>
  <c r="DL215" i="1"/>
  <c r="P220" i="1"/>
  <c r="X220" i="1"/>
  <c r="AN220" i="1"/>
  <c r="R220" i="1"/>
  <c r="Z220" i="1"/>
  <c r="AH220" i="1"/>
  <c r="AP220" i="1"/>
  <c r="DN230" i="1"/>
  <c r="AP227" i="1"/>
  <c r="O232" i="1"/>
  <c r="DN237" i="1"/>
  <c r="BD232" i="1"/>
  <c r="BT232" i="1"/>
  <c r="CJ232" i="1"/>
  <c r="CZ232" i="1"/>
  <c r="P244" i="1"/>
  <c r="DN244" i="1" s="1"/>
  <c r="AQ247" i="1"/>
  <c r="DM253" i="1"/>
  <c r="P247" i="1"/>
  <c r="X247" i="1"/>
  <c r="AF247" i="1"/>
  <c r="AN247" i="1"/>
  <c r="AV247" i="1"/>
  <c r="BD247" i="1"/>
  <c r="BL247" i="1"/>
  <c r="CB247" i="1"/>
  <c r="CJ247" i="1"/>
  <c r="CR247" i="1"/>
  <c r="CZ247" i="1"/>
  <c r="DH247" i="1"/>
  <c r="CF262" i="1"/>
  <c r="CV262" i="1"/>
  <c r="DL262" i="1"/>
  <c r="DN160" i="1"/>
  <c r="DN163" i="1"/>
  <c r="DN164" i="1"/>
  <c r="DN167" i="1"/>
  <c r="DN168" i="1"/>
  <c r="DN171" i="1"/>
  <c r="DN172" i="1"/>
  <c r="DN176" i="1"/>
  <c r="DN180" i="1"/>
  <c r="DN184" i="1"/>
  <c r="DN188" i="1"/>
  <c r="DN191" i="1"/>
  <c r="DN192" i="1"/>
  <c r="BM195" i="1"/>
  <c r="T195" i="1"/>
  <c r="AB195" i="1"/>
  <c r="AJ195" i="1"/>
  <c r="DL195" i="1"/>
  <c r="DN198" i="1"/>
  <c r="R195" i="1"/>
  <c r="Z195" i="1"/>
  <c r="AH195" i="1"/>
  <c r="DJ195" i="1"/>
  <c r="DN202" i="1"/>
  <c r="T206" i="1"/>
  <c r="AB206" i="1"/>
  <c r="AJ206" i="1"/>
  <c r="DL206" i="1"/>
  <c r="DN210" i="1"/>
  <c r="DN211" i="1"/>
  <c r="AD206" i="1"/>
  <c r="AT206" i="1"/>
  <c r="BB206" i="1"/>
  <c r="BJ206" i="1"/>
  <c r="BR206" i="1"/>
  <c r="BZ206" i="1"/>
  <c r="CH206" i="1"/>
  <c r="CP206" i="1"/>
  <c r="DF206" i="1"/>
  <c r="DN219" i="1"/>
  <c r="AT220" i="1"/>
  <c r="BB220" i="1"/>
  <c r="BJ220" i="1"/>
  <c r="BR220" i="1"/>
  <c r="BZ220" i="1"/>
  <c r="CH220" i="1"/>
  <c r="CP220" i="1"/>
  <c r="CX220" i="1"/>
  <c r="DF220" i="1"/>
  <c r="AZ227" i="1"/>
  <c r="BH227" i="1"/>
  <c r="BP227" i="1"/>
  <c r="BX227" i="1"/>
  <c r="CF227" i="1"/>
  <c r="CN227" i="1"/>
  <c r="CV227" i="1"/>
  <c r="DD227" i="1"/>
  <c r="DN234" i="1"/>
  <c r="T232" i="1"/>
  <c r="AB232" i="1"/>
  <c r="AJ232" i="1"/>
  <c r="AR232" i="1"/>
  <c r="AZ232" i="1"/>
  <c r="BH232" i="1"/>
  <c r="BP232" i="1"/>
  <c r="CF232" i="1"/>
  <c r="CV232" i="1"/>
  <c r="DN243" i="1"/>
  <c r="BJ247" i="1"/>
  <c r="BR247" i="1"/>
  <c r="BZ247" i="1"/>
  <c r="CP247" i="1"/>
  <c r="DF247" i="1"/>
  <c r="T247" i="1"/>
  <c r="DN252" i="1"/>
  <c r="DN254" i="1"/>
  <c r="BT247" i="1"/>
  <c r="DN258" i="1"/>
  <c r="CJ144" i="1"/>
  <c r="CZ144" i="1"/>
  <c r="DN149" i="1"/>
  <c r="N148" i="1"/>
  <c r="V148" i="1"/>
  <c r="AD148" i="1"/>
  <c r="AL148" i="1"/>
  <c r="AT148" i="1"/>
  <c r="BB148" i="1"/>
  <c r="BJ148" i="1"/>
  <c r="BR148" i="1"/>
  <c r="BZ148" i="1"/>
  <c r="CH148" i="1"/>
  <c r="CP148" i="1"/>
  <c r="CX148" i="1"/>
  <c r="DF148" i="1"/>
  <c r="DN157" i="1"/>
  <c r="AR195" i="1"/>
  <c r="P206" i="1"/>
  <c r="X206" i="1"/>
  <c r="AF206" i="1"/>
  <c r="AN206" i="1"/>
  <c r="AV206" i="1"/>
  <c r="BD206" i="1"/>
  <c r="BL206" i="1"/>
  <c r="BT206" i="1"/>
  <c r="CB206" i="1"/>
  <c r="CJ206" i="1"/>
  <c r="CR206" i="1"/>
  <c r="CZ206" i="1"/>
  <c r="DH206" i="1"/>
  <c r="AR225" i="1"/>
  <c r="DN225" i="1" s="1"/>
  <c r="T227" i="1"/>
  <c r="AB227" i="1"/>
  <c r="AJ227" i="1"/>
  <c r="AX227" i="1"/>
  <c r="BF227" i="1"/>
  <c r="DN231" i="1"/>
  <c r="R232" i="1"/>
  <c r="Z232" i="1"/>
  <c r="AH232" i="1"/>
  <c r="AP232" i="1"/>
  <c r="AX232" i="1"/>
  <c r="BF232" i="1"/>
  <c r="BV232" i="1"/>
  <c r="CD232" i="1"/>
  <c r="CL232" i="1"/>
  <c r="CT232" i="1"/>
  <c r="DB232" i="1"/>
  <c r="DJ232" i="1"/>
  <c r="DN239" i="1"/>
  <c r="DN263" i="1"/>
  <c r="CZ262" i="1"/>
  <c r="DN264" i="1"/>
  <c r="AT262" i="1"/>
  <c r="BB262" i="1"/>
  <c r="BJ262" i="1"/>
  <c r="BR262" i="1"/>
  <c r="BZ262" i="1"/>
  <c r="CH262" i="1"/>
  <c r="CP262" i="1"/>
  <c r="CX262" i="1"/>
  <c r="DF262" i="1"/>
  <c r="DM271" i="1"/>
  <c r="BN271" i="1"/>
  <c r="AP247" i="1"/>
  <c r="AX247" i="1"/>
  <c r="BV247" i="1"/>
  <c r="CD247" i="1"/>
  <c r="CL247" i="1"/>
  <c r="CT247" i="1"/>
  <c r="DB247" i="1"/>
  <c r="DN251" i="1"/>
  <c r="DN253" i="1"/>
  <c r="DN255" i="1"/>
  <c r="BP247" i="1"/>
  <c r="BX247" i="1"/>
  <c r="CF247" i="1"/>
  <c r="CN247" i="1"/>
  <c r="CV247" i="1"/>
  <c r="DD247" i="1"/>
  <c r="DL247" i="1"/>
  <c r="DN266" i="1"/>
  <c r="AV262" i="1"/>
  <c r="BD262" i="1"/>
  <c r="BL262" i="1"/>
  <c r="BT262" i="1"/>
  <c r="V268" i="1"/>
  <c r="AD268" i="1"/>
  <c r="AL268" i="1"/>
  <c r="AT268" i="1"/>
  <c r="BB268" i="1"/>
  <c r="BJ268" i="1"/>
  <c r="DL268" i="1"/>
  <c r="DN275" i="1"/>
  <c r="DM283" i="1"/>
  <c r="CF282" i="1"/>
  <c r="CN282" i="1"/>
  <c r="CV282" i="1"/>
  <c r="DD282" i="1"/>
  <c r="DL282" i="1"/>
  <c r="AX282" i="1"/>
  <c r="BF282" i="1"/>
  <c r="DN289" i="1"/>
  <c r="AR291" i="1"/>
  <c r="DN291" i="1" s="1"/>
  <c r="AR296" i="1"/>
  <c r="DN296" i="1" s="1"/>
  <c r="BM298" i="1"/>
  <c r="AT300" i="1"/>
  <c r="AT298" i="1" s="1"/>
  <c r="P301" i="1"/>
  <c r="P298" i="1" s="1"/>
  <c r="DN305" i="1"/>
  <c r="DN309" i="1"/>
  <c r="DN313" i="1"/>
  <c r="DN321" i="1"/>
  <c r="DN330" i="1"/>
  <c r="AT335" i="1"/>
  <c r="DN335" i="1" s="1"/>
  <c r="DM336" i="1"/>
  <c r="AT336" i="1"/>
  <c r="DN338" i="1"/>
  <c r="V337" i="1"/>
  <c r="AD337" i="1"/>
  <c r="AL337" i="1"/>
  <c r="BN339" i="1"/>
  <c r="BM337" i="1"/>
  <c r="DM339" i="1"/>
  <c r="DM337" i="1" s="1"/>
  <c r="AZ346" i="1"/>
  <c r="BP346" i="1"/>
  <c r="CF346" i="1"/>
  <c r="CV346" i="1"/>
  <c r="DN267" i="1"/>
  <c r="AZ282" i="1"/>
  <c r="BH282" i="1"/>
  <c r="AB282" i="1"/>
  <c r="AJ282" i="1"/>
  <c r="AP298" i="1"/>
  <c r="AX298" i="1"/>
  <c r="BF298" i="1"/>
  <c r="BV298" i="1"/>
  <c r="CD298" i="1"/>
  <c r="CL298" i="1"/>
  <c r="CT298" i="1"/>
  <c r="DJ298" i="1"/>
  <c r="DN314" i="1"/>
  <c r="DN326" i="1"/>
  <c r="R318" i="1"/>
  <c r="Z318" i="1"/>
  <c r="AH318" i="1"/>
  <c r="AP318" i="1"/>
  <c r="AX318" i="1"/>
  <c r="BF318" i="1"/>
  <c r="BD337" i="1"/>
  <c r="BT337" i="1"/>
  <c r="CR337" i="1"/>
  <c r="BT282" i="1"/>
  <c r="AB298" i="1"/>
  <c r="AJ298" i="1"/>
  <c r="AR298" i="1"/>
  <c r="AZ298" i="1"/>
  <c r="BH298" i="1"/>
  <c r="BP298" i="1"/>
  <c r="BX298" i="1"/>
  <c r="CF298" i="1"/>
  <c r="CN298" i="1"/>
  <c r="CV298" i="1"/>
  <c r="X346" i="1"/>
  <c r="AN346" i="1"/>
  <c r="BD346" i="1"/>
  <c r="BT346" i="1"/>
  <c r="CJ346" i="1"/>
  <c r="CZ346" i="1"/>
  <c r="AB346" i="1"/>
  <c r="DL346" i="1"/>
  <c r="AR262" i="1"/>
  <c r="AZ262" i="1"/>
  <c r="BH262" i="1"/>
  <c r="BP262" i="1"/>
  <c r="BX262" i="1"/>
  <c r="CN262" i="1"/>
  <c r="DD262" i="1"/>
  <c r="P268" i="1"/>
  <c r="X268" i="1"/>
  <c r="AF268" i="1"/>
  <c r="AN268" i="1"/>
  <c r="AV268" i="1"/>
  <c r="BD268" i="1"/>
  <c r="BL268" i="1"/>
  <c r="R268" i="1"/>
  <c r="Z268" i="1"/>
  <c r="AH268" i="1"/>
  <c r="DN278" i="1"/>
  <c r="BN284" i="1"/>
  <c r="DN284" i="1" s="1"/>
  <c r="DN288" i="1"/>
  <c r="DN312" i="1"/>
  <c r="DN316" i="1"/>
  <c r="X298" i="1"/>
  <c r="AF298" i="1"/>
  <c r="AN298" i="1"/>
  <c r="AV298" i="1"/>
  <c r="BD298" i="1"/>
  <c r="BL298" i="1"/>
  <c r="DN324" i="1"/>
  <c r="DM325" i="1"/>
  <c r="AT325" i="1"/>
  <c r="AT318" i="1" s="1"/>
  <c r="BB318" i="1"/>
  <c r="BJ318" i="1"/>
  <c r="AP337" i="1"/>
  <c r="AX337" i="1"/>
  <c r="DN347" i="1"/>
  <c r="DN351" i="1"/>
  <c r="AS352" i="1"/>
  <c r="T352" i="1"/>
  <c r="AB352" i="1"/>
  <c r="AJ352" i="1"/>
  <c r="AR352" i="1"/>
  <c r="AZ352" i="1"/>
  <c r="BH352" i="1"/>
  <c r="AS362" i="1"/>
  <c r="DM367" i="1"/>
  <c r="DN371" i="1"/>
  <c r="DN377" i="1"/>
  <c r="AT374" i="1"/>
  <c r="BB374" i="1"/>
  <c r="BJ374" i="1"/>
  <c r="BR374" i="1"/>
  <c r="BZ374" i="1"/>
  <c r="CP374" i="1"/>
  <c r="CX374" i="1"/>
  <c r="DF374" i="1"/>
  <c r="DN381" i="1"/>
  <c r="DN389" i="1"/>
  <c r="AN337" i="1"/>
  <c r="BX337" i="1"/>
  <c r="CN337" i="1"/>
  <c r="DD337" i="1"/>
  <c r="DL337" i="1"/>
  <c r="DN343" i="1"/>
  <c r="V346" i="1"/>
  <c r="AD346" i="1"/>
  <c r="AL346" i="1"/>
  <c r="AT346" i="1"/>
  <c r="BB346" i="1"/>
  <c r="BJ346" i="1"/>
  <c r="BR346" i="1"/>
  <c r="BZ346" i="1"/>
  <c r="CH346" i="1"/>
  <c r="CP346" i="1"/>
  <c r="CX346" i="1"/>
  <c r="DF346" i="1"/>
  <c r="DM346" i="1"/>
  <c r="V352" i="1"/>
  <c r="AD352" i="1"/>
  <c r="AL352" i="1"/>
  <c r="BB352" i="1"/>
  <c r="BR352" i="1"/>
  <c r="CH352" i="1"/>
  <c r="CX352" i="1"/>
  <c r="DN355" i="1"/>
  <c r="AV352" i="1"/>
  <c r="BD352" i="1"/>
  <c r="BL352" i="1"/>
  <c r="BT352" i="1"/>
  <c r="CB352" i="1"/>
  <c r="CJ352" i="1"/>
  <c r="CR352" i="1"/>
  <c r="CZ352" i="1"/>
  <c r="DH352" i="1"/>
  <c r="DN359" i="1"/>
  <c r="DN360" i="1"/>
  <c r="DN364" i="1"/>
  <c r="X362" i="1"/>
  <c r="AN362" i="1"/>
  <c r="DN365" i="1"/>
  <c r="R362" i="1"/>
  <c r="Z362" i="1"/>
  <c r="AH362" i="1"/>
  <c r="AP362" i="1"/>
  <c r="DN368" i="1"/>
  <c r="DJ362" i="1"/>
  <c r="DN372" i="1"/>
  <c r="DL374" i="1"/>
  <c r="T374" i="1"/>
  <c r="AB374" i="1"/>
  <c r="AJ374" i="1"/>
  <c r="AR374" i="1"/>
  <c r="AZ374" i="1"/>
  <c r="BH374" i="1"/>
  <c r="BP374" i="1"/>
  <c r="BX374" i="1"/>
  <c r="CF374" i="1"/>
  <c r="CL374" i="1"/>
  <c r="CT374" i="1"/>
  <c r="DB374" i="1"/>
  <c r="DJ374" i="1"/>
  <c r="DN378" i="1"/>
  <c r="DN390" i="1"/>
  <c r="DN394" i="1"/>
  <c r="DN393" i="1" s="1"/>
  <c r="P374" i="1"/>
  <c r="X374" i="1"/>
  <c r="DN391" i="1"/>
  <c r="DN339" i="1"/>
  <c r="T337" i="1"/>
  <c r="AB337" i="1"/>
  <c r="AJ337" i="1"/>
  <c r="DN345" i="1"/>
  <c r="DN350" i="1"/>
  <c r="DM354" i="1"/>
  <c r="DM352" i="1" s="1"/>
  <c r="DN357" i="1"/>
  <c r="DN358" i="1"/>
  <c r="DN361" i="1"/>
  <c r="AQ362" i="1"/>
  <c r="CH376" i="1"/>
  <c r="DN86" i="1"/>
  <c r="DN125" i="1"/>
  <c r="M395" i="1"/>
  <c r="Q395" i="1"/>
  <c r="U395" i="1"/>
  <c r="Y395" i="1"/>
  <c r="AC395" i="1"/>
  <c r="AG395" i="1"/>
  <c r="AK395" i="1"/>
  <c r="DK395" i="1"/>
  <c r="N16" i="1"/>
  <c r="AQ16" i="1"/>
  <c r="BZ17" i="1"/>
  <c r="BZ16" i="1" s="1"/>
  <c r="DM17" i="1"/>
  <c r="DM16" i="1" s="1"/>
  <c r="AR28" i="1"/>
  <c r="DN28" i="1" s="1"/>
  <c r="BN32" i="1"/>
  <c r="BN30" i="1" s="1"/>
  <c r="P46" i="1"/>
  <c r="BY46" i="1"/>
  <c r="BY395" i="1" s="1"/>
  <c r="BZ48" i="1"/>
  <c r="BZ46" i="1" s="1"/>
  <c r="P50" i="1"/>
  <c r="DJ52" i="1"/>
  <c r="DN54" i="1"/>
  <c r="DN58" i="1"/>
  <c r="DN62" i="1"/>
  <c r="DN68" i="1"/>
  <c r="N67" i="1"/>
  <c r="V67" i="1"/>
  <c r="AD67" i="1"/>
  <c r="AL67" i="1"/>
  <c r="DM67" i="1"/>
  <c r="DN71" i="1"/>
  <c r="DN78" i="1"/>
  <c r="R80" i="1"/>
  <c r="Z80" i="1"/>
  <c r="AH80" i="1"/>
  <c r="AP80" i="1"/>
  <c r="AX80" i="1"/>
  <c r="BF80" i="1"/>
  <c r="BN80" i="1"/>
  <c r="BV80" i="1"/>
  <c r="CD80" i="1"/>
  <c r="CL80" i="1"/>
  <c r="CT80" i="1"/>
  <c r="DB80" i="1"/>
  <c r="DJ80" i="1"/>
  <c r="AV94" i="1"/>
  <c r="BD94" i="1"/>
  <c r="BL94" i="1"/>
  <c r="P102" i="1"/>
  <c r="T123" i="1"/>
  <c r="AJ123" i="1"/>
  <c r="AP123" i="1"/>
  <c r="BF123" i="1"/>
  <c r="BV123" i="1"/>
  <c r="CL123" i="1"/>
  <c r="DB123" i="1"/>
  <c r="AT123" i="1"/>
  <c r="BJ123" i="1"/>
  <c r="V136" i="1"/>
  <c r="AL136" i="1"/>
  <c r="BB136" i="1"/>
  <c r="BR136" i="1"/>
  <c r="CH136" i="1"/>
  <c r="CX136" i="1"/>
  <c r="P148" i="1"/>
  <c r="AF148" i="1"/>
  <c r="DN57" i="1"/>
  <c r="N56" i="1"/>
  <c r="N80" i="1"/>
  <c r="DN82" i="1"/>
  <c r="BM123" i="1"/>
  <c r="BN126" i="1"/>
  <c r="BN123" i="1" s="1"/>
  <c r="R14" i="1"/>
  <c r="AU395" i="1"/>
  <c r="AY395" i="1"/>
  <c r="BC395" i="1"/>
  <c r="BG395" i="1"/>
  <c r="BK395" i="1"/>
  <c r="BO395" i="1"/>
  <c r="BS395" i="1"/>
  <c r="BW395" i="1"/>
  <c r="CA395" i="1"/>
  <c r="CE395" i="1"/>
  <c r="CI395" i="1"/>
  <c r="CM395" i="1"/>
  <c r="CQ395" i="1"/>
  <c r="CU395" i="1"/>
  <c r="CY395" i="1"/>
  <c r="DC395" i="1"/>
  <c r="DG395" i="1"/>
  <c r="P30" i="1"/>
  <c r="BM30" i="1"/>
  <c r="DN48" i="1"/>
  <c r="DN46" i="1" s="1"/>
  <c r="DN55" i="1"/>
  <c r="R56" i="1"/>
  <c r="Z56" i="1"/>
  <c r="AH56" i="1"/>
  <c r="DN66" i="1"/>
  <c r="DN83" i="1"/>
  <c r="DN87" i="1"/>
  <c r="DN93" i="1"/>
  <c r="T94" i="1"/>
  <c r="AJ94" i="1"/>
  <c r="BP94" i="1"/>
  <c r="BX94" i="1"/>
  <c r="CF94" i="1"/>
  <c r="CN94" i="1"/>
  <c r="CV94" i="1"/>
  <c r="DD94" i="1"/>
  <c r="AP94" i="1"/>
  <c r="DN137" i="1"/>
  <c r="DN53" i="1"/>
  <c r="O395" i="1"/>
  <c r="S395" i="1"/>
  <c r="W395" i="1"/>
  <c r="AA395" i="1"/>
  <c r="AE395" i="1"/>
  <c r="AI395" i="1"/>
  <c r="AM395" i="1"/>
  <c r="DN69" i="1"/>
  <c r="DN73" i="1"/>
  <c r="DN76" i="1"/>
  <c r="N75" i="1"/>
  <c r="DN77" i="1"/>
  <c r="DN108" i="1"/>
  <c r="N106" i="1"/>
  <c r="V106" i="1"/>
  <c r="AD106" i="1"/>
  <c r="AL106" i="1"/>
  <c r="AT106" i="1"/>
  <c r="BB106" i="1"/>
  <c r="BJ106" i="1"/>
  <c r="BR106" i="1"/>
  <c r="BZ106" i="1"/>
  <c r="CH106" i="1"/>
  <c r="CP106" i="1"/>
  <c r="CX106" i="1"/>
  <c r="DF106" i="1"/>
  <c r="DM115" i="1"/>
  <c r="DM106" i="1" s="1"/>
  <c r="BM106" i="1"/>
  <c r="BN115" i="1"/>
  <c r="BN106" i="1" s="1"/>
  <c r="BZ123" i="1"/>
  <c r="CH123" i="1"/>
  <c r="CP123" i="1"/>
  <c r="CX123" i="1"/>
  <c r="DF123" i="1"/>
  <c r="DM126" i="1"/>
  <c r="DM123" i="1" s="1"/>
  <c r="N136" i="1"/>
  <c r="N144" i="1"/>
  <c r="DN146" i="1"/>
  <c r="T148" i="1"/>
  <c r="AB148" i="1"/>
  <c r="AJ148" i="1"/>
  <c r="P75" i="1"/>
  <c r="P80" i="1"/>
  <c r="DN92" i="1"/>
  <c r="R94" i="1"/>
  <c r="Z94" i="1"/>
  <c r="AH94" i="1"/>
  <c r="DN97" i="1"/>
  <c r="DL102" i="1"/>
  <c r="DN105" i="1"/>
  <c r="DN111" i="1"/>
  <c r="AR123" i="1"/>
  <c r="AZ123" i="1"/>
  <c r="BH123" i="1"/>
  <c r="BP123" i="1"/>
  <c r="BX123" i="1"/>
  <c r="CF123" i="1"/>
  <c r="CN123" i="1"/>
  <c r="CV123" i="1"/>
  <c r="DD123" i="1"/>
  <c r="DL123" i="1"/>
  <c r="DN131" i="1"/>
  <c r="DN140" i="1"/>
  <c r="R144" i="1"/>
  <c r="Z144" i="1"/>
  <c r="AH144" i="1"/>
  <c r="AP144" i="1"/>
  <c r="R148" i="1"/>
  <c r="Z148" i="1"/>
  <c r="AH148" i="1"/>
  <c r="AP148" i="1"/>
  <c r="AX148" i="1"/>
  <c r="BF148" i="1"/>
  <c r="BN148" i="1"/>
  <c r="BV148" i="1"/>
  <c r="CD148" i="1"/>
  <c r="CL148" i="1"/>
  <c r="CT148" i="1"/>
  <c r="DB148" i="1"/>
  <c r="AV148" i="1"/>
  <c r="BD148" i="1"/>
  <c r="BL148" i="1"/>
  <c r="BT148" i="1"/>
  <c r="CB148" i="1"/>
  <c r="CJ148" i="1"/>
  <c r="CR148" i="1"/>
  <c r="CZ148" i="1"/>
  <c r="DH148" i="1"/>
  <c r="DN150" i="1"/>
  <c r="DN155" i="1"/>
  <c r="DN175" i="1"/>
  <c r="DN179" i="1"/>
  <c r="DN183" i="1"/>
  <c r="DN187" i="1"/>
  <c r="DN98" i="1"/>
  <c r="DN103" i="1"/>
  <c r="N102" i="1"/>
  <c r="V102" i="1"/>
  <c r="AD102" i="1"/>
  <c r="AL102" i="1"/>
  <c r="AR122" i="1"/>
  <c r="DN124" i="1"/>
  <c r="N123" i="1"/>
  <c r="V123" i="1"/>
  <c r="AD123" i="1"/>
  <c r="AL123" i="1"/>
  <c r="DN129" i="1"/>
  <c r="AR136" i="1"/>
  <c r="AZ136" i="1"/>
  <c r="BH136" i="1"/>
  <c r="BP136" i="1"/>
  <c r="BX136" i="1"/>
  <c r="CF136" i="1"/>
  <c r="CN136" i="1"/>
  <c r="CV136" i="1"/>
  <c r="DD136" i="1"/>
  <c r="DN138" i="1"/>
  <c r="AR148" i="1"/>
  <c r="AZ148" i="1"/>
  <c r="BH148" i="1"/>
  <c r="BP148" i="1"/>
  <c r="BX148" i="1"/>
  <c r="CF148" i="1"/>
  <c r="CN148" i="1"/>
  <c r="CV148" i="1"/>
  <c r="DD148" i="1"/>
  <c r="DL148" i="1"/>
  <c r="DN153" i="1"/>
  <c r="DN161" i="1"/>
  <c r="DN162" i="1"/>
  <c r="N94" i="1"/>
  <c r="V94" i="1"/>
  <c r="AD94" i="1"/>
  <c r="AL94" i="1"/>
  <c r="DL94" i="1"/>
  <c r="DN107" i="1"/>
  <c r="DN127" i="1"/>
  <c r="DN135" i="1"/>
  <c r="DM136" i="1"/>
  <c r="DN165" i="1"/>
  <c r="DN169" i="1"/>
  <c r="DN173" i="1"/>
  <c r="DN177" i="1"/>
  <c r="DN181" i="1"/>
  <c r="DN185" i="1"/>
  <c r="DN189" i="1"/>
  <c r="DN196" i="1"/>
  <c r="DN222" i="1"/>
  <c r="DN228" i="1"/>
  <c r="BM227" i="1"/>
  <c r="BN229" i="1"/>
  <c r="BN227" i="1" s="1"/>
  <c r="BM247" i="1"/>
  <c r="BN257" i="1"/>
  <c r="BN247" i="1" s="1"/>
  <c r="DM279" i="1"/>
  <c r="BN279" i="1"/>
  <c r="DN279" i="1" s="1"/>
  <c r="DN283" i="1"/>
  <c r="N282" i="1"/>
  <c r="DN285" i="1"/>
  <c r="T282" i="1"/>
  <c r="DM286" i="1"/>
  <c r="AR286" i="1"/>
  <c r="AQ282" i="1"/>
  <c r="P144" i="1"/>
  <c r="AP195" i="1"/>
  <c r="AX195" i="1"/>
  <c r="BF195" i="1"/>
  <c r="BV195" i="1"/>
  <c r="CD195" i="1"/>
  <c r="CL195" i="1"/>
  <c r="CT195" i="1"/>
  <c r="DB195" i="1"/>
  <c r="AT195" i="1"/>
  <c r="BB195" i="1"/>
  <c r="BJ195" i="1"/>
  <c r="DN205" i="1"/>
  <c r="AR206" i="1"/>
  <c r="AZ206" i="1"/>
  <c r="BH206" i="1"/>
  <c r="BP206" i="1"/>
  <c r="BX206" i="1"/>
  <c r="CF206" i="1"/>
  <c r="CN206" i="1"/>
  <c r="CV206" i="1"/>
  <c r="DD206" i="1"/>
  <c r="DN208" i="1"/>
  <c r="DN212" i="1"/>
  <c r="DN218" i="1"/>
  <c r="AZ220" i="1"/>
  <c r="BH220" i="1"/>
  <c r="BP220" i="1"/>
  <c r="BX220" i="1"/>
  <c r="CF220" i="1"/>
  <c r="CN220" i="1"/>
  <c r="CV220" i="1"/>
  <c r="DD220" i="1"/>
  <c r="DL220" i="1"/>
  <c r="DM229" i="1"/>
  <c r="DM227" i="1" s="1"/>
  <c r="DN238" i="1"/>
  <c r="DN242" i="1"/>
  <c r="DN248" i="1"/>
  <c r="N247" i="1"/>
  <c r="V247" i="1"/>
  <c r="AD247" i="1"/>
  <c r="AL247" i="1"/>
  <c r="AR247" i="1"/>
  <c r="AZ247" i="1"/>
  <c r="BH247" i="1"/>
  <c r="AS247" i="1"/>
  <c r="DM259" i="1"/>
  <c r="AT259" i="1"/>
  <c r="DN259" i="1" s="1"/>
  <c r="DN271" i="1"/>
  <c r="N268" i="1"/>
  <c r="DM293" i="1"/>
  <c r="AR293" i="1"/>
  <c r="AZ195" i="1"/>
  <c r="BH195" i="1"/>
  <c r="BP195" i="1"/>
  <c r="BX195" i="1"/>
  <c r="CF195" i="1"/>
  <c r="CN195" i="1"/>
  <c r="CV195" i="1"/>
  <c r="DD195" i="1"/>
  <c r="DN200" i="1"/>
  <c r="DN203" i="1"/>
  <c r="CW206" i="1"/>
  <c r="CW395" i="1" s="1"/>
  <c r="DM213" i="1"/>
  <c r="DM206" i="1" s="1"/>
  <c r="CX213" i="1"/>
  <c r="CX206" i="1" s="1"/>
  <c r="DN216" i="1"/>
  <c r="AV215" i="1"/>
  <c r="BD215" i="1"/>
  <c r="BL215" i="1"/>
  <c r="BT215" i="1"/>
  <c r="CB215" i="1"/>
  <c r="CJ215" i="1"/>
  <c r="CR215" i="1"/>
  <c r="CZ215" i="1"/>
  <c r="DH215" i="1"/>
  <c r="DN223" i="1"/>
  <c r="DN224" i="1"/>
  <c r="DN226" i="1"/>
  <c r="AR227" i="1"/>
  <c r="AT227" i="1"/>
  <c r="BB227" i="1"/>
  <c r="BJ227" i="1"/>
  <c r="DN233" i="1"/>
  <c r="V232" i="1"/>
  <c r="AD232" i="1"/>
  <c r="AL232" i="1"/>
  <c r="DM235" i="1"/>
  <c r="DM232" i="1" s="1"/>
  <c r="BN235" i="1"/>
  <c r="DN235" i="1" s="1"/>
  <c r="BM232" i="1"/>
  <c r="DN236" i="1"/>
  <c r="X232" i="1"/>
  <c r="AF232" i="1"/>
  <c r="AN232" i="1"/>
  <c r="DN249" i="1"/>
  <c r="DM260" i="1"/>
  <c r="AT260" i="1"/>
  <c r="DN260" i="1" s="1"/>
  <c r="AR268" i="1"/>
  <c r="AZ268" i="1"/>
  <c r="BH268" i="1"/>
  <c r="BP268" i="1"/>
  <c r="BX268" i="1"/>
  <c r="CF268" i="1"/>
  <c r="CN268" i="1"/>
  <c r="CV268" i="1"/>
  <c r="DD268" i="1"/>
  <c r="DN207" i="1"/>
  <c r="AV220" i="1"/>
  <c r="BD220" i="1"/>
  <c r="BL220" i="1"/>
  <c r="BT220" i="1"/>
  <c r="CB220" i="1"/>
  <c r="CJ220" i="1"/>
  <c r="CR220" i="1"/>
  <c r="CZ220" i="1"/>
  <c r="DH220" i="1"/>
  <c r="AT232" i="1"/>
  <c r="BB232" i="1"/>
  <c r="BJ232" i="1"/>
  <c r="BR232" i="1"/>
  <c r="BZ232" i="1"/>
  <c r="CH232" i="1"/>
  <c r="CP232" i="1"/>
  <c r="CX232" i="1"/>
  <c r="DF232" i="1"/>
  <c r="DL232" i="1"/>
  <c r="DN246" i="1"/>
  <c r="DN245" i="1" s="1"/>
  <c r="R247" i="1"/>
  <c r="Z247" i="1"/>
  <c r="AH247" i="1"/>
  <c r="DJ247" i="1"/>
  <c r="DM257" i="1"/>
  <c r="DN261" i="1"/>
  <c r="DM201" i="1"/>
  <c r="DM195" i="1" s="1"/>
  <c r="DN265" i="1"/>
  <c r="DN262" i="1" s="1"/>
  <c r="DN270" i="1"/>
  <c r="DN272" i="1"/>
  <c r="AP268" i="1"/>
  <c r="AX268" i="1"/>
  <c r="BF268" i="1"/>
  <c r="DM273" i="1"/>
  <c r="BM268" i="1"/>
  <c r="BN273" i="1"/>
  <c r="DN273" i="1" s="1"/>
  <c r="DM287" i="1"/>
  <c r="AR287" i="1"/>
  <c r="DN287" i="1" s="1"/>
  <c r="DM290" i="1"/>
  <c r="AR290" i="1"/>
  <c r="DN290" i="1" s="1"/>
  <c r="DN319" i="1"/>
  <c r="T318" i="1"/>
  <c r="AB318" i="1"/>
  <c r="AJ318" i="1"/>
  <c r="DL318" i="1"/>
  <c r="BT268" i="1"/>
  <c r="CB268" i="1"/>
  <c r="CJ268" i="1"/>
  <c r="CR268" i="1"/>
  <c r="CZ268" i="1"/>
  <c r="DH268" i="1"/>
  <c r="DN269" i="1"/>
  <c r="T268" i="1"/>
  <c r="AB268" i="1"/>
  <c r="AJ268" i="1"/>
  <c r="BV268" i="1"/>
  <c r="CD268" i="1"/>
  <c r="CL268" i="1"/>
  <c r="CT268" i="1"/>
  <c r="DB268" i="1"/>
  <c r="DJ268" i="1"/>
  <c r="DN274" i="1"/>
  <c r="DM280" i="1"/>
  <c r="BN280" i="1"/>
  <c r="DN280" i="1" s="1"/>
  <c r="R282" i="1"/>
  <c r="Z282" i="1"/>
  <c r="AH282" i="1"/>
  <c r="DM282" i="1"/>
  <c r="N232" i="1"/>
  <c r="N245" i="1"/>
  <c r="DN276" i="1"/>
  <c r="DN281" i="1"/>
  <c r="CB282" i="1"/>
  <c r="CJ282" i="1"/>
  <c r="CR282" i="1"/>
  <c r="CZ282" i="1"/>
  <c r="DH282" i="1"/>
  <c r="BM282" i="1"/>
  <c r="BN286" i="1"/>
  <c r="BN282" i="1" s="1"/>
  <c r="DN293" i="1"/>
  <c r="DN295" i="1"/>
  <c r="DN299" i="1"/>
  <c r="N298" i="1"/>
  <c r="BT298" i="1"/>
  <c r="CB298" i="1"/>
  <c r="CJ298" i="1"/>
  <c r="CR298" i="1"/>
  <c r="CZ298" i="1"/>
  <c r="DH298" i="1"/>
  <c r="DM310" i="1"/>
  <c r="DM298" i="1" s="1"/>
  <c r="BN310" i="1"/>
  <c r="BN298" i="1" s="1"/>
  <c r="DN311" i="1"/>
  <c r="DN322" i="1"/>
  <c r="BR318" i="1"/>
  <c r="BZ318" i="1"/>
  <c r="CH318" i="1"/>
  <c r="CP318" i="1"/>
  <c r="CX318" i="1"/>
  <c r="DF318" i="1"/>
  <c r="DN348" i="1"/>
  <c r="N346" i="1"/>
  <c r="DN353" i="1"/>
  <c r="N352" i="1"/>
  <c r="DN304" i="1"/>
  <c r="DN308" i="1"/>
  <c r="DN317" i="1"/>
  <c r="AR318" i="1"/>
  <c r="AZ318" i="1"/>
  <c r="BH318" i="1"/>
  <c r="BP318" i="1"/>
  <c r="BX318" i="1"/>
  <c r="CF318" i="1"/>
  <c r="CN318" i="1"/>
  <c r="CV318" i="1"/>
  <c r="DD318" i="1"/>
  <c r="DN320" i="1"/>
  <c r="DN327" i="1"/>
  <c r="DM331" i="1"/>
  <c r="BM318" i="1"/>
  <c r="BN331" i="1"/>
  <c r="DN331" i="1" s="1"/>
  <c r="DN332" i="1"/>
  <c r="DN333" i="1"/>
  <c r="DM334" i="1"/>
  <c r="BN334" i="1"/>
  <c r="DN334" i="1" s="1"/>
  <c r="DD298" i="1"/>
  <c r="DL298" i="1"/>
  <c r="DJ318" i="1"/>
  <c r="BV318" i="1"/>
  <c r="CD318" i="1"/>
  <c r="CL318" i="1"/>
  <c r="CT318" i="1"/>
  <c r="DB318" i="1"/>
  <c r="DN329" i="1"/>
  <c r="DN336" i="1"/>
  <c r="BR337" i="1"/>
  <c r="BZ337" i="1"/>
  <c r="CH337" i="1"/>
  <c r="CP337" i="1"/>
  <c r="CX337" i="1"/>
  <c r="DF337" i="1"/>
  <c r="R346" i="1"/>
  <c r="Z346" i="1"/>
  <c r="AH346" i="1"/>
  <c r="AP346" i="1"/>
  <c r="AX346" i="1"/>
  <c r="BF346" i="1"/>
  <c r="BN346" i="1"/>
  <c r="BV346" i="1"/>
  <c r="CD346" i="1"/>
  <c r="CL346" i="1"/>
  <c r="CT346" i="1"/>
  <c r="DB346" i="1"/>
  <c r="DJ346" i="1"/>
  <c r="DN349" i="1"/>
  <c r="DN354" i="1"/>
  <c r="DN356" i="1"/>
  <c r="DN363" i="1"/>
  <c r="DN366" i="1"/>
  <c r="AT362" i="1"/>
  <c r="BB362" i="1"/>
  <c r="BJ362" i="1"/>
  <c r="BR362" i="1"/>
  <c r="BZ362" i="1"/>
  <c r="CH362" i="1"/>
  <c r="CP362" i="1"/>
  <c r="CX362" i="1"/>
  <c r="DF362" i="1"/>
  <c r="N362" i="1"/>
  <c r="DN369" i="1"/>
  <c r="V362" i="1"/>
  <c r="AD362" i="1"/>
  <c r="AL362" i="1"/>
  <c r="R337" i="1"/>
  <c r="Z337" i="1"/>
  <c r="AH337" i="1"/>
  <c r="BF337" i="1"/>
  <c r="BV337" i="1"/>
  <c r="CD337" i="1"/>
  <c r="CL337" i="1"/>
  <c r="CT337" i="1"/>
  <c r="DB337" i="1"/>
  <c r="DJ337" i="1"/>
  <c r="DN342" i="1"/>
  <c r="BP352" i="1"/>
  <c r="BX352" i="1"/>
  <c r="CF352" i="1"/>
  <c r="CN352" i="1"/>
  <c r="CV352" i="1"/>
  <c r="DD352" i="1"/>
  <c r="DL352" i="1"/>
  <c r="AV362" i="1"/>
  <c r="BD362" i="1"/>
  <c r="BL362" i="1"/>
  <c r="BT362" i="1"/>
  <c r="CB362" i="1"/>
  <c r="CJ362" i="1"/>
  <c r="CR362" i="1"/>
  <c r="CZ362" i="1"/>
  <c r="DH362" i="1"/>
  <c r="DN367" i="1"/>
  <c r="AX362" i="1"/>
  <c r="BF362" i="1"/>
  <c r="BN362" i="1"/>
  <c r="BV362" i="1"/>
  <c r="CD362" i="1"/>
  <c r="CL362" i="1"/>
  <c r="CT362" i="1"/>
  <c r="DB362" i="1"/>
  <c r="DN370" i="1"/>
  <c r="R374" i="1"/>
  <c r="Z374" i="1"/>
  <c r="AH374" i="1"/>
  <c r="AP374" i="1"/>
  <c r="AX374" i="1"/>
  <c r="BF374" i="1"/>
  <c r="BN374" i="1"/>
  <c r="BV374" i="1"/>
  <c r="CD374" i="1"/>
  <c r="DN380" i="1"/>
  <c r="DN346" i="1"/>
  <c r="P352" i="1"/>
  <c r="X352" i="1"/>
  <c r="AF352" i="1"/>
  <c r="AN352" i="1"/>
  <c r="DN376" i="1"/>
  <c r="N337" i="1"/>
  <c r="BN340" i="1"/>
  <c r="DN340" i="1" s="1"/>
  <c r="DN337" i="1" s="1"/>
  <c r="CH375" i="1"/>
  <c r="DM374" i="1"/>
  <c r="CH382" i="1"/>
  <c r="DN382" i="1" s="1"/>
  <c r="DN383" i="1"/>
  <c r="DN32" i="1" l="1"/>
  <c r="DN301" i="1"/>
  <c r="DM362" i="1"/>
  <c r="P232" i="1"/>
  <c r="BN195" i="1"/>
  <c r="CT395" i="1"/>
  <c r="CT397" i="1" s="1"/>
  <c r="DN300" i="1"/>
  <c r="DN215" i="1"/>
  <c r="AS395" i="1"/>
  <c r="DN325" i="1"/>
  <c r="DN41" i="1"/>
  <c r="DN40" i="1" s="1"/>
  <c r="AR220" i="1"/>
  <c r="DN144" i="1"/>
  <c r="DN30" i="1"/>
  <c r="DN18" i="1"/>
  <c r="BY397" i="1"/>
  <c r="AE397" i="1"/>
  <c r="O397" i="1"/>
  <c r="DC397" i="1"/>
  <c r="CM397" i="1"/>
  <c r="BW397" i="1"/>
  <c r="BG397" i="1"/>
  <c r="AC397" i="1"/>
  <c r="M397" i="1"/>
  <c r="BU397" i="1"/>
  <c r="DE397" i="1"/>
  <c r="DM318" i="1"/>
  <c r="DN352" i="1"/>
  <c r="CW397" i="1"/>
  <c r="DN102" i="1"/>
  <c r="DD395" i="1"/>
  <c r="AA397" i="1"/>
  <c r="DN52" i="1"/>
  <c r="CY397" i="1"/>
  <c r="CI397" i="1"/>
  <c r="BS397" i="1"/>
  <c r="BC397" i="1"/>
  <c r="DK397" i="1"/>
  <c r="Y397" i="1"/>
  <c r="BI397" i="1"/>
  <c r="AS397" i="1"/>
  <c r="AM397" i="1"/>
  <c r="W397" i="1"/>
  <c r="CU397" i="1"/>
  <c r="CE397" i="1"/>
  <c r="BO397" i="1"/>
  <c r="AY397" i="1"/>
  <c r="AK397" i="1"/>
  <c r="U397" i="1"/>
  <c r="DN91" i="1"/>
  <c r="DN80" i="1" s="1"/>
  <c r="DA397" i="1"/>
  <c r="CO397" i="1"/>
  <c r="CS397" i="1"/>
  <c r="BA397" i="1"/>
  <c r="BQ397" i="1"/>
  <c r="AI397" i="1"/>
  <c r="S397" i="1"/>
  <c r="DG397" i="1"/>
  <c r="CQ397" i="1"/>
  <c r="CA397" i="1"/>
  <c r="BK397" i="1"/>
  <c r="AU397" i="1"/>
  <c r="AG397" i="1"/>
  <c r="Q397" i="1"/>
  <c r="DN95" i="1"/>
  <c r="CG397" i="1"/>
  <c r="CK397" i="1"/>
  <c r="CC397" i="1"/>
  <c r="AW397" i="1"/>
  <c r="DN310" i="1"/>
  <c r="AB395" i="1"/>
  <c r="DM268" i="1"/>
  <c r="DN257" i="1"/>
  <c r="DN247" i="1" s="1"/>
  <c r="X395" i="1"/>
  <c r="DN232" i="1"/>
  <c r="DH395" i="1"/>
  <c r="CB395" i="1"/>
  <c r="AV395" i="1"/>
  <c r="BN232" i="1"/>
  <c r="CR395" i="1"/>
  <c r="BH395" i="1"/>
  <c r="DN115" i="1"/>
  <c r="BB395" i="1"/>
  <c r="BL395" i="1"/>
  <c r="DB395" i="1"/>
  <c r="BV395" i="1"/>
  <c r="AP395" i="1"/>
  <c r="AD395" i="1"/>
  <c r="AQ395" i="1"/>
  <c r="DN96" i="1"/>
  <c r="DN94" i="1" s="1"/>
  <c r="AT33" i="1"/>
  <c r="DN15" i="1"/>
  <c r="DN14" i="1" s="1"/>
  <c r="BN337" i="1"/>
  <c r="DN220" i="1"/>
  <c r="BT395" i="1"/>
  <c r="DN213" i="1"/>
  <c r="DN286" i="1"/>
  <c r="DN282" i="1" s="1"/>
  <c r="DN148" i="1"/>
  <c r="CJ395" i="1"/>
  <c r="BD395" i="1"/>
  <c r="CF395" i="1"/>
  <c r="AZ395" i="1"/>
  <c r="DF395" i="1"/>
  <c r="BX395" i="1"/>
  <c r="AH395" i="1"/>
  <c r="AR16" i="1"/>
  <c r="DN33" i="1"/>
  <c r="AN395" i="1"/>
  <c r="V395" i="1"/>
  <c r="AL395" i="1"/>
  <c r="BR395" i="1"/>
  <c r="Z395" i="1"/>
  <c r="BM395" i="1"/>
  <c r="AF395" i="1"/>
  <c r="CL395" i="1"/>
  <c r="BF395" i="1"/>
  <c r="DM247" i="1"/>
  <c r="DM395" i="1" s="1"/>
  <c r="CN395" i="1"/>
  <c r="DL395" i="1"/>
  <c r="N395" i="1"/>
  <c r="BP395" i="1"/>
  <c r="CZ395" i="1"/>
  <c r="CV395" i="1"/>
  <c r="T395" i="1"/>
  <c r="CP395" i="1"/>
  <c r="BJ395" i="1"/>
  <c r="DN136" i="1"/>
  <c r="AJ395" i="1"/>
  <c r="CD395" i="1"/>
  <c r="AX395" i="1"/>
  <c r="DJ395" i="1"/>
  <c r="BZ395" i="1"/>
  <c r="P106" i="1"/>
  <c r="P395" i="1" s="1"/>
  <c r="CX395" i="1"/>
  <c r="CH374" i="1"/>
  <c r="CH395" i="1" s="1"/>
  <c r="DN375" i="1"/>
  <c r="DN374" i="1" s="1"/>
  <c r="DN362" i="1"/>
  <c r="AR282" i="1"/>
  <c r="BN268" i="1"/>
  <c r="DN268" i="1"/>
  <c r="DN206" i="1"/>
  <c r="AT247" i="1"/>
  <c r="DN195" i="1"/>
  <c r="DN17" i="1"/>
  <c r="DN16" i="1" s="1"/>
  <c r="DN318" i="1"/>
  <c r="BN318" i="1"/>
  <c r="DN298" i="1"/>
  <c r="DN229" i="1"/>
  <c r="DN227" i="1" s="1"/>
  <c r="DN122" i="1"/>
  <c r="DN106" i="1" s="1"/>
  <c r="AR106" i="1"/>
  <c r="DN75" i="1"/>
  <c r="R395" i="1"/>
  <c r="DN56" i="1"/>
  <c r="DN126" i="1"/>
  <c r="DN123" i="1" s="1"/>
  <c r="DN67" i="1"/>
  <c r="BJ397" i="1" l="1"/>
  <c r="AF397" i="1"/>
  <c r="BV397" i="1"/>
  <c r="AB397" i="1"/>
  <c r="P397" i="1"/>
  <c r="CP397" i="1"/>
  <c r="DM397" i="1"/>
  <c r="V397" i="1"/>
  <c r="X397" i="1"/>
  <c r="AR395" i="1"/>
  <c r="BZ397" i="1"/>
  <c r="AJ397" i="1"/>
  <c r="T397" i="1"/>
  <c r="N397" i="1"/>
  <c r="BF397" i="1"/>
  <c r="Z397" i="1"/>
  <c r="AN397" i="1"/>
  <c r="BX397" i="1"/>
  <c r="BD397" i="1"/>
  <c r="AD397" i="1"/>
  <c r="BL397" i="1"/>
  <c r="BH397" i="1"/>
  <c r="CB397" i="1"/>
  <c r="CH397" i="1"/>
  <c r="DJ397" i="1"/>
  <c r="CV397" i="1"/>
  <c r="DL397" i="1"/>
  <c r="CL397" i="1"/>
  <c r="BR397" i="1"/>
  <c r="DF397" i="1"/>
  <c r="CJ397" i="1"/>
  <c r="BT397" i="1"/>
  <c r="AP397" i="1"/>
  <c r="CR397" i="1"/>
  <c r="DH397" i="1"/>
  <c r="AX397" i="1"/>
  <c r="CN397" i="1"/>
  <c r="AZ397" i="1"/>
  <c r="R397" i="1"/>
  <c r="CX397" i="1"/>
  <c r="CZ397" i="1"/>
  <c r="AL397" i="1"/>
  <c r="BB397" i="1"/>
  <c r="CD397" i="1"/>
  <c r="BP397" i="1"/>
  <c r="BM397" i="1"/>
  <c r="AH397" i="1"/>
  <c r="CF397" i="1"/>
  <c r="AQ397" i="1"/>
  <c r="DB397" i="1"/>
  <c r="AV397" i="1"/>
  <c r="DD397" i="1"/>
  <c r="BN395" i="1"/>
  <c r="AT395" i="1"/>
  <c r="DN395" i="1"/>
  <c r="AT397" i="1" l="1"/>
  <c r="BN397" i="1"/>
  <c r="DN397" i="1"/>
  <c r="AR397" i="1"/>
</calcChain>
</file>

<file path=xl/sharedStrings.xml><?xml version="1.0" encoding="utf-8"?>
<sst xmlns="http://schemas.openxmlformats.org/spreadsheetml/2006/main" count="672" uniqueCount="526">
  <si>
    <t>Объемы  медицинской помощи в условиях круглосуточного стационара на 2018 год в разрезе клинико-профильных /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</si>
  <si>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</si>
  <si>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</si>
  <si>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</si>
  <si>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</si>
  <si>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Код КСГ 2018</t>
  </si>
  <si>
    <t>КПГ / КСГ</t>
  </si>
  <si>
    <t>базовая ставка на 2018</t>
  </si>
  <si>
    <t>КЗ (коэффициент относительной затратоемкости)</t>
  </si>
  <si>
    <t>КУ (управленческий коэффициент)с 01.01.2018</t>
  </si>
  <si>
    <t>КУ (управленческий коэффициент)с 01.10.2018</t>
  </si>
  <si>
    <t>районный коэффициент</t>
  </si>
  <si>
    <t>КГБУЗ "Краевая клиническая больница N1" имени профессора С.И. Сергеева МЗ ХК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</si>
  <si>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</si>
  <si>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</si>
  <si>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</si>
  <si>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</si>
  <si>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</si>
  <si>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</si>
  <si>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</si>
  <si>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НУЗ "Дорожная клиническая больница на станции Хабаровск-1 ОАО "Российские железные дороги"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</si>
  <si>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</si>
  <si>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</si>
  <si>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</si>
  <si>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"Городской онкологический диспансер" МЗ ХК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</si>
  <si>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</si>
  <si>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</si>
  <si>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</si>
  <si>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КГБУЗ "Городская клиническая больница N 11"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</si>
  <si>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</si>
  <si>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</si>
  <si>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</si>
  <si>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"Бикинская центральная районная больница" МЗ ХК</t>
  </si>
  <si>
    <t>КГБУЗ "Вяземская районная больница" МЗ ХК</t>
  </si>
  <si>
    <t>КГБУЗ "Городская больница N 2" МЗ ХК</t>
  </si>
  <si>
    <t>КГБУЗ "Городская больница N 7" МЗ ХК</t>
  </si>
  <si>
    <t>КГБУЗ "Детская городская больница" МЗ ХК</t>
  </si>
  <si>
    <t>КГБУЗ "Родильный дом N 3" МЗ ХК</t>
  </si>
  <si>
    <t>КГБУЗ "Амурская центральная районная больница" МЗ ХК</t>
  </si>
  <si>
    <t>КГБУЗ "Ванинская центральная районная больница" МЗ ХК</t>
  </si>
  <si>
    <t>КГБУЗ "Верхнебуреинская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</si>
  <si>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</si>
  <si>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</si>
  <si>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</si>
  <si>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"Солнечная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</si>
  <si>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</si>
  <si>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</si>
  <si>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</si>
  <si>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АО Санаторий УССУРИ</t>
  </si>
  <si>
    <t>КГБУЗ Санаторий "Анненские Воды" МЗ ХК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</si>
  <si>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</si>
  <si>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</si>
  <si>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</si>
  <si>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</si>
  <si>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</si>
  <si>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"Городская больница N 3" МЗ ХК</t>
  </si>
  <si>
    <t>КГБУЗ "Городская больница N 4" МЗ ХК</t>
  </si>
  <si>
    <t>КГБУЗ "Детский клинический центр медицинской реабилитации "Амурский"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</si>
  <si>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</si>
  <si>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</si>
  <si>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</si>
  <si>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</si>
  <si>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</si>
  <si>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</si>
  <si>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</si>
  <si>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с 01.01.2018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</si>
  <si>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</si>
  <si>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</si>
  <si>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</si>
  <si>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</si>
  <si>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</si>
  <si>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</si>
  <si>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</si>
  <si>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</si>
  <si>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</si>
  <si>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</si>
  <si>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</si>
  <si>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</si>
  <si>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3151001</t>
  </si>
  <si>
    <t>4346004</t>
  </si>
  <si>
    <t>0352006</t>
  </si>
  <si>
    <t>5155001</t>
  </si>
  <si>
    <t>2144011</t>
  </si>
  <si>
    <t>2148001</t>
  </si>
  <si>
    <t>2148002</t>
  </si>
  <si>
    <t>2148004</t>
  </si>
  <si>
    <t>1343001</t>
  </si>
  <si>
    <t>1343002</t>
  </si>
  <si>
    <t>3141002</t>
  </si>
  <si>
    <t>3141007</t>
  </si>
  <si>
    <t>3241001</t>
  </si>
  <si>
    <t>3148002</t>
  </si>
  <si>
    <t>1340014</t>
  </si>
  <si>
    <t>1340006</t>
  </si>
  <si>
    <t>1343008</t>
  </si>
  <si>
    <t>1340013</t>
  </si>
  <si>
    <t>1340010</t>
  </si>
  <si>
    <t>1340007</t>
  </si>
  <si>
    <t>1343004</t>
  </si>
  <si>
    <t>2241001</t>
  </si>
  <si>
    <t>2241009</t>
  </si>
  <si>
    <t>2101006</t>
  </si>
  <si>
    <t>0152001</t>
  </si>
  <si>
    <t>0352004</t>
  </si>
  <si>
    <t>8156001</t>
  </si>
  <si>
    <t>1343005</t>
  </si>
  <si>
    <t>1340004</t>
  </si>
  <si>
    <t>1340011</t>
  </si>
  <si>
    <t>1343303</t>
  </si>
  <si>
    <t>3141003</t>
  </si>
  <si>
    <t>3141004</t>
  </si>
  <si>
    <t>2223001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</si>
  <si>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</si>
  <si>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</si>
  <si>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</si>
  <si>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</si>
  <si>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</si>
  <si>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</si>
  <si>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</si>
  <si>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</si>
  <si>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</si>
  <si>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</si>
  <si>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</si>
  <si>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3.2.</t>
  </si>
  <si>
    <t>подуровень 3.3.</t>
  </si>
  <si>
    <t>подуровень 2.2.</t>
  </si>
  <si>
    <t>подуровень 2.1.</t>
  </si>
  <si>
    <t>подуровень 2.4.</t>
  </si>
  <si>
    <t>подуровень 2.3.</t>
  </si>
  <si>
    <t>подуровень 2.5.</t>
  </si>
  <si>
    <t>подуровень 1.4.</t>
  </si>
  <si>
    <t>подуровень 1.2.</t>
  </si>
  <si>
    <t>подуровень 1.1.</t>
  </si>
  <si>
    <t>подуровень 1.5.</t>
  </si>
  <si>
    <t>количество больных</t>
  </si>
  <si>
    <t>стоимость</t>
  </si>
  <si>
    <t>КУСмо c 01.01.2018</t>
  </si>
  <si>
    <t>КУСмо c 01.08.2018</t>
  </si>
  <si>
    <t>Акушерское дело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</si>
  <si>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</si>
  <si>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</si>
  <si>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Осложнения, связанные с беременностью</t>
  </si>
  <si>
    <t>Беременность, закончившаяся абортивным исходом</t>
  </si>
  <si>
    <t>Родоразрешение</t>
  </si>
  <si>
    <t>Кесарево сечение</t>
  </si>
  <si>
    <t>Осложнения послеродового периода</t>
  </si>
  <si>
    <t>Послеродовой сепсис</t>
  </si>
  <si>
    <t>Воспалительные болезни женских половых органов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</si>
  <si>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</si>
  <si>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Другие болезни, врожденные аномалии, повреждения женских половых органов</t>
  </si>
  <si>
    <t>Операции на женских половых органах (уровень 1)</t>
  </si>
  <si>
    <t>Операции на женских половых органах (уровень 2)</t>
  </si>
  <si>
    <t>Операции на женских половых органах (уровень 3)</t>
  </si>
  <si>
    <t>Операции на женских половых органах (уровень 4)</t>
  </si>
  <si>
    <t>Аллергология и иммунология</t>
  </si>
  <si>
    <t>Нарушения с вовлечением иммунного механизма</t>
  </si>
  <si>
    <t>Ангионевротический отек, анафилактический шок</t>
  </si>
  <si>
    <t>Гастроэнтерология</t>
  </si>
  <si>
    <t>Язва желудка и двенадцатиперстной кишки</t>
  </si>
  <si>
    <t>Воспалительные заболевания кишечника</t>
  </si>
  <si>
    <t>Болезни печени, невирусные (уровень 1)</t>
  </si>
  <si>
    <t>Болезни печени, невирусные (уровень 2)</t>
  </si>
  <si>
    <t>Болезни поджелудочной железы</t>
  </si>
  <si>
    <t>Панкреатит с синдромом органной дисфункции</t>
  </si>
  <si>
    <t>Гематология</t>
  </si>
  <si>
    <t>Анемии (уровень 1)</t>
  </si>
  <si>
    <t>Анемии (уровень 2)</t>
  </si>
  <si>
    <t>Нарушения свертываемости крови</t>
  </si>
  <si>
    <r>
      <t>Другие болезни крови и кроветворных органов</t>
    </r>
    <r>
      <rPr>
        <sz val="11"/>
        <color theme="7" tint="-0.249977111117893"/>
        <rFont val="Times New Roman"/>
        <family val="1"/>
        <charset val="204"/>
      </rPr>
      <t xml:space="preserve"> </t>
    </r>
    <r>
      <rPr>
        <b/>
        <sz val="11"/>
        <color theme="7" tint="-0.249977111117893"/>
        <rFont val="Times New Roman"/>
        <family val="1"/>
        <charset val="204"/>
      </rPr>
      <t>(уровень 1)</t>
    </r>
  </si>
  <si>
    <t>Другие болезни крови и кроветворных органов (уровень 2)</t>
  </si>
  <si>
    <t>Дерматология</t>
  </si>
  <si>
    <t>Редкие и тяжелые дерматозы</t>
  </si>
  <si>
    <t>Среднетяжелые дерматозы</t>
  </si>
  <si>
    <t>Легкие дерматозы</t>
  </si>
  <si>
    <t>Детская кардиология</t>
  </si>
  <si>
    <t>Врожденные аномалии сердечно-сосудистой системы, дети</t>
  </si>
  <si>
    <t>Детская онкология</t>
  </si>
  <si>
    <t>Лекарственная терапия при остром лейкозе, дети</t>
  </si>
  <si>
    <t>Лекарственная терапия при других ЗНО лимфоидной и кроветворной тканей, дети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</si>
  <si>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</si>
  <si>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</si>
  <si>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Операции на мужских половых органах, дети (уровень 1)</t>
  </si>
  <si>
    <t>Операции на мужских половых органах, дети (уровень 2)</t>
  </si>
  <si>
    <t>Операции на мужских половых органах, дети (уровень 3)</t>
  </si>
  <si>
    <t>Операции на мужских половых органах, дети (уровень 4)</t>
  </si>
  <si>
    <t>Операции на почке и мочевыделительной системе, дети (уровень  1)</t>
  </si>
  <si>
    <t>Операции на почке и мочевыделительной системе, дети (уровень  2)</t>
  </si>
  <si>
    <t>Операции на почке и мочевыделительной системе, дети (уровень  3)</t>
  </si>
  <si>
    <t>Операции на почке и мочевыделительной системе, дети (уровень  4)</t>
  </si>
  <si>
    <t>Операции на почке и мочевыделительной системе, дети (уровень 5)</t>
  </si>
  <si>
    <t>Операции на почке и мочевыделительной системе, дети (уровень 6)</t>
  </si>
  <si>
    <t>Детская хирургия</t>
  </si>
  <si>
    <t>Детская хирургия (уровень 1)</t>
  </si>
  <si>
    <t>Детская хирургия (уровень 2)</t>
  </si>
  <si>
    <t>Аппендэктомия, дети (уровень 1)</t>
  </si>
  <si>
    <t>Аппендэктомия, дети (уровень 2)</t>
  </si>
  <si>
    <t>Операции по поводу грыж, дети (уровень 1)</t>
  </si>
  <si>
    <t>Операции по поводу грыж, дети (уровень 2)</t>
  </si>
  <si>
    <t>Операции по поводу грыж, дети (уровень 3)</t>
  </si>
  <si>
    <t>Детская эндокринология</t>
  </si>
  <si>
    <t>Сахарный диабет, дети</t>
  </si>
  <si>
    <t>Заболевания гипофиза, дети</t>
  </si>
  <si>
    <t>Другие болезни эндокринной системы, дети (уровень 1)</t>
  </si>
  <si>
    <t>Другие болезни эндокринной системы, дети (уровень 2)</t>
  </si>
  <si>
    <t>Инфекционные болезни</t>
  </si>
  <si>
    <t>Кишечные инфекции, взрослые</t>
  </si>
  <si>
    <t>Кишечные инфекции, дети</t>
  </si>
  <si>
    <t>Вирусный гепатит острый</t>
  </si>
  <si>
    <t>Вирусный гепатит хронический</t>
  </si>
  <si>
    <t>Сепсис, взрослые</t>
  </si>
  <si>
    <t>Сепсис, дети</t>
  </si>
  <si>
    <t>Сепсис с синдромом органной дисфункции</t>
  </si>
  <si>
    <t>Другие инфекционные и паразитарные болезни, взрослые</t>
  </si>
  <si>
    <t>Другие инфекционные и паразитарные болезни, дети</t>
  </si>
  <si>
    <t>Респираторные инфекции верхних дыхательных путей с осложнениями, взрослые</t>
  </si>
  <si>
    <t>Респираторные инфекции верхних дыхательных путей, дети</t>
  </si>
  <si>
    <t>Грипп, вирус гриппа идентифицирован</t>
  </si>
  <si>
    <t>Клещевой энцефалит</t>
  </si>
  <si>
    <t>Кардиология</t>
  </si>
  <si>
    <t>Нестабильная стенокардия, инфаркт миокарда, легочная эмболия (уровень 1)</t>
  </si>
  <si>
    <t>Нестабильная стенокардия, инфаркт миокарда, легочная эмболия (уровень 2)</t>
  </si>
  <si>
    <t>Инфаркт миокарда, легочная эмболия, лечение с применением тромболитической терапии</t>
  </si>
  <si>
    <t>Нарушения ритма и проводимости (уровень 1)</t>
  </si>
  <si>
    <t>Нарушения ритма и проводимости (уровень 2)</t>
  </si>
  <si>
    <t>Эндокардит, миокардит, перикардит, кардиомиопатии (уровень 1)</t>
  </si>
  <si>
    <t>Эндокардит, миокардит, перикардит, кардиомиопатии (уровень 2)</t>
  </si>
  <si>
    <t>Колопроктология</t>
  </si>
  <si>
    <t>Операции на кишечнике и анальной области (уровень 1)</t>
  </si>
  <si>
    <t>Операции на кишечнике и анальной области (уровень 2)</t>
  </si>
  <si>
    <t>Операции на кишечнике и анальной области (уровень 3)</t>
  </si>
  <si>
    <t>Неврология</t>
  </si>
  <si>
    <t>Воспалительные заболевания ЦНС, взрослые</t>
  </si>
  <si>
    <t>Воспалительные заболевания ЦНС, дети</t>
  </si>
  <si>
    <t>Дегенеративные болезни нервной системы</t>
  </si>
  <si>
    <t>Демиелинизирующие болезни нервной системы</t>
  </si>
  <si>
    <t>Эпилепсия, судороги (уровень 1)</t>
  </si>
  <si>
    <t>Эпилепсия, судороги (уровень 2)</t>
  </si>
  <si>
    <t>Расстройства периферической нервной системы</t>
  </si>
  <si>
    <t>Неврологические заболевания, лечение с применением ботулотоксина</t>
  </si>
  <si>
    <t>Другие нарушения нервной системы (уровень 1)</t>
  </si>
  <si>
    <t>Другие нарушения нервной системы (уровень 2)</t>
  </si>
  <si>
    <t>Транзиторные ишемические приступы, сосудистые мозговые синдромы</t>
  </si>
  <si>
    <t>Кровоизлияние в мозг</t>
  </si>
  <si>
    <t>Инфаркт мозга (уровень 1)</t>
  </si>
  <si>
    <t>Инфаркт мозга (уровень 2)</t>
  </si>
  <si>
    <t>Инфаркт мозга (уровень 3)</t>
  </si>
  <si>
    <t>Другие цереброваскулярные болезни</t>
  </si>
  <si>
    <t>Нейрохирургия</t>
  </si>
  <si>
    <t>Паралитические синдромы, травма спинного мозга (уровень 1)</t>
  </si>
  <si>
    <t>Паралитические синдромы, травма спинного мозга (уровень 2)</t>
  </si>
  <si>
    <t>Дорсопатии, спондилопатии, остеопатии</t>
  </si>
  <si>
    <t>Травмы позвоночника</t>
  </si>
  <si>
    <t>Сотрясение головного мозга</t>
  </si>
  <si>
    <t>Переломы черепа, внутричерепная травма</t>
  </si>
  <si>
    <t>Операции на центральной нервной системе и головном мозге (уровень 1)</t>
  </si>
  <si>
    <t>Операции на центральной нервной системе и головном мозге (уровень 2)</t>
  </si>
  <si>
    <t>Операции на периферической нервной системе (уровень 1)</t>
  </si>
  <si>
    <t>Операции на периферической нервной системе (уровень 2)</t>
  </si>
  <si>
    <t>Операции на периферической нервной системе (уровень 3)</t>
  </si>
  <si>
    <t>Доброкачественные новообразования нервной системы</t>
  </si>
  <si>
    <t>Неонатология</t>
  </si>
  <si>
    <t>Малая масса тела при рождении, недоношенность</t>
  </si>
  <si>
    <t>Крайне малая масса тела при рождении, крайняя незрелость</t>
  </si>
  <si>
    <t>Лечение новорожденных с тяжелой патологией с применением аппаратных методов поддержки или замещения витальных функций</t>
  </si>
  <si>
    <t>Геморрагические и гемолитические нарушения у новорожденных</t>
  </si>
  <si>
    <t>Другие нарушения, возникшие в перинатальном периоде (уровень 1)</t>
  </si>
  <si>
    <t>Другие нарушения, возникшие в перинатальном периоде (уровень 2)</t>
  </si>
  <si>
    <t>Другие нарушения, возникшие в перинатальном периоде (уровень 3)</t>
  </si>
  <si>
    <t>Нефрология (без диализа)</t>
  </si>
  <si>
    <t>Почечная недостаточность</t>
  </si>
  <si>
    <t>Формирование, имплантация, реконструкция, удаление, смена доступа для диализа</t>
  </si>
  <si>
    <t>Гломерулярные болезни</t>
  </si>
  <si>
    <t>Онкология</t>
  </si>
  <si>
    <t>Операции на женских половых органах при злокачественных новообразованиях (уровень 1)</t>
  </si>
  <si>
    <t>Операции на женских половых органах  при злокачественных новообразованиях (уровень 2)</t>
  </si>
  <si>
    <t>Операции на женских половых органах  при злокачественных новообразованиях (уровень 3)</t>
  </si>
  <si>
    <t>Операции на кишечнике и анальной области при злокачественных новообразованиях (уровень 1)</t>
  </si>
  <si>
    <t>Операции на кишечнике и анальной области при злокачественных новообразованиях (уровень 2)</t>
  </si>
  <si>
    <t>Операции при злокачественных новообразованиях почки и мочевыделительной системы (уровень 1)</t>
  </si>
  <si>
    <t>Операции при злокачественных новообразованиях почки и мочевыделительной системы (уровень 2)</t>
  </si>
  <si>
    <t>Операции при злокачественных новообразованиях почки и мочевыделительной системы (уровень 3)</t>
  </si>
  <si>
    <t>Операции при злокачественных новообразованиях кожи (уровень 1)</t>
  </si>
  <si>
    <t>Операции при злокачественных новообразованиях кожи (уровень 2)</t>
  </si>
  <si>
    <t>Операции при злокачественных новообразованиях кожи (уровень 3)</t>
  </si>
  <si>
    <t>Операции при злокачественном новообразовании щитовидной железы (уровень 1)</t>
  </si>
  <si>
    <t>Операции при злокачественном новообразовании щитовидной железы (уровень 2)</t>
  </si>
  <si>
    <t>Мастэктомия, другие операции при злокачественном новообразовании молочной железы  (уровень 1)</t>
  </si>
  <si>
    <t>Мастэктомия, другие операции при злокачественном новообразовании молочной железы  (уровень 2)</t>
  </si>
  <si>
    <t>Операции при злокачественном новобразовании желчного пузыря, желчных протоков (уровень 1)</t>
  </si>
  <si>
    <t>Операции при злокачественном новобразовании желчного пузыря, желчных протоков (уровень 2)</t>
  </si>
  <si>
    <t>Операции при злокачественном новообразовании пищевода, желудка (уровень 1)</t>
  </si>
  <si>
    <t>Операции при злокачественном новообразовании пищевода, желудка (уровень 2)</t>
  </si>
  <si>
    <t>Операции при злокачественном новообразовании пищевода, желудка (уровень 3)</t>
  </si>
  <si>
    <t>Другие операции при злокачественном новообразовании брюшной полости</t>
  </si>
  <si>
    <t>Злокачественое новообразование без специального противоопухолевого лечения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</si>
  <si>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</si>
  <si>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Операции на нижних дыхательных путях и легочной ткани при злокачественных новообразованиях (уровень 1)</t>
  </si>
  <si>
    <t>Операции на нижних дыхательных путях и легочной ткани при злокачественных новообразованиях (уровень 2)</t>
  </si>
  <si>
    <t>Операции при злокачественных новообразованиях мужских половых органов (уровень 1)</t>
  </si>
  <si>
    <t>Операции при злокачественных новообразованиях мужских половых органов (уровень 2)</t>
  </si>
  <si>
    <t>Лекарственная терапия при остром лейкозе, взрослые</t>
  </si>
  <si>
    <t>Лекарственная терапия при других злокачественных новообразованиях лимфоидной и кроветворной тканей, взрослые</t>
  </si>
  <si>
    <t>Лекарственная терапия при злокачественных новообразованиях (кроме лимфоидной и кроветворной тканей), взрослые (уровень 1)</t>
  </si>
  <si>
    <t>Лекарственная терапия при злокачественных новообразованиях (кроме лимфоидной и кроветворной тканей), взрослые (уровень 2)</t>
  </si>
  <si>
    <t>Лекарственная терапия при злокачественных новообразованиях (кроме лимфоидной и кроветворной тканей), взрослые (уровень 3)</t>
  </si>
  <si>
    <t>Лекарственная терапия при злокачественных новообразованиях (кроме лимфоидной и кроветворной тканей), взрослые (уровень 4)</t>
  </si>
  <si>
    <t>Лекарственная терапия при злокачественных новообразованиях (кроме лимфоидной и кроветворной тканей), взрослые (уровень 5)</t>
  </si>
  <si>
    <t>Лекарственная терапия при злокачественных новообразованиях (кроме лимфоидной и кроветворной тканей), взрослые (уровень 6)</t>
  </si>
  <si>
    <t>Лекарственная терапия при злокачественных новообразованиях (кроме лимфоидной и кроветворной тканей), взрослые (уровень 7)</t>
  </si>
  <si>
    <t>Лекарственная терапия при злокачественных новообразованиях (кроме лимфоидной и кроветворной тканей), взрослые (уровень 8)</t>
  </si>
  <si>
    <t>Лекарственная терапия при злокачественных новообразованиях (кроме лимфоидной и кроветворной тканей), взрослые (уровень 9)</t>
  </si>
  <si>
    <t>Лекарственная терапия при злокачественных новообразованиях (кроме лимфоидной и кроветворной тканей), взрослые (уровень 10)</t>
  </si>
  <si>
    <t>Лекарственная терапия при доброкачественных заболеваниях крови и пузырном заносе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</si>
  <si>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</si>
  <si>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</si>
  <si>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</si>
  <si>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Лучевая терапия (уровень 1)</t>
  </si>
  <si>
    <t>Лучевая терапия (уровень 2)</t>
  </si>
  <si>
    <t>Лучевая терапия (уровень 3)</t>
  </si>
  <si>
    <t>Оториноларингология</t>
  </si>
  <si>
    <t>Доброкачественные новообразования, новообразования in situ уха, горла, носа, полости рта</t>
  </si>
  <si>
    <t>Средний отит, мастоидит, нарушения вестибулярной функции</t>
  </si>
  <si>
    <t>Другие болезни уха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</si>
  <si>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</si>
  <si>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Операции на органе слуха, придаточных пазухах носа  и верхних дыхательных путях (уровень 1)</t>
  </si>
  <si>
    <t>Операции на органе слуха, придаточных пазухах носа  и верхних дыхательных путях (уровень 2)</t>
  </si>
  <si>
    <t>Операции на органе слуха, придаточных пазухах носа  и верхних дыхательных путях (уровень 3)</t>
  </si>
  <si>
    <t>Операции на органе слуха, придаточных пазухах носа  и верхних дыхательных путях (уровень 4)</t>
  </si>
  <si>
    <t>Операции на органе слуха, придаточных пазухах носа  и верхних дыхательных путях (уровень 5)</t>
  </si>
  <si>
    <t>Замена речевого процессора</t>
  </si>
  <si>
    <t>Офтальмология</t>
  </si>
  <si>
    <t>Операции на органе зрения (уровень 1)</t>
  </si>
  <si>
    <t>Операции на органе зрения (уровень 2)</t>
  </si>
  <si>
    <t>Операции на органе зрения (уровень 3)</t>
  </si>
  <si>
    <t>Операции на органе зрения (уровень 4)</t>
  </si>
  <si>
    <t>Операции на органе зрения (уровень 5)</t>
  </si>
  <si>
    <t>Операции на органе зрения (уровень 6)</t>
  </si>
  <si>
    <t>Болезни глаза</t>
  </si>
  <si>
    <t>Травмы глаза</t>
  </si>
  <si>
    <t>Педиатрия</t>
  </si>
  <si>
    <t>Нарушения всасывания, дети</t>
  </si>
  <si>
    <t>Другие болезни органов пищеварения, дети</t>
  </si>
  <si>
    <t>Воспалительные артропатии, спондилопатии, дети</t>
  </si>
  <si>
    <t>Врожденные аномалии головного и спинного мозга, дети</t>
  </si>
  <si>
    <t>Пульмонология</t>
  </si>
  <si>
    <t>Другие болезни органов дыхания</t>
  </si>
  <si>
    <t>Интерстициальные болезни легких, врожденные аномалии развития легких, бронхо-легочная дисплазия, дети</t>
  </si>
  <si>
    <t>Доброкачественные  новообразования, новообразования in situ органов дыхания, других и неуточненных органов грудной клетки</t>
  </si>
  <si>
    <t>Пневмония, плеврит, другие болезни плевры</t>
  </si>
  <si>
    <t>Астма, взрослые</t>
  </si>
  <si>
    <t>Астма, дети</t>
  </si>
  <si>
    <t>Ревматология</t>
  </si>
  <si>
    <t>Системные поражения соединительной ткани</t>
  </si>
  <si>
    <t>Артропатии и спондилопатии</t>
  </si>
  <si>
    <t>Ревматические болезни сердца (уровень 1)</t>
  </si>
  <si>
    <t>Ревматические болезни сердца (уровень 2)</t>
  </si>
  <si>
    <t>Сердечно-сосудистая хирургия</t>
  </si>
  <si>
    <t>Флебит и тромбофлебит, варикозное расширение вен нижних конечностей</t>
  </si>
  <si>
    <t>Другие болезни, врожденные аномалии вен</t>
  </si>
  <si>
    <t>Болезни артерий, артериол и капилляров</t>
  </si>
  <si>
    <t>Диагностическое обследование сердечно-сосудистой системы</t>
  </si>
  <si>
    <t>Операции на сердце и коронарных сосудах (уровень 1)</t>
  </si>
  <si>
    <t>Операции на сердце и коронарных сосудах (уровень 2)</t>
  </si>
  <si>
    <t>Операции на сердце и коронарных сосудах (уровень 3)</t>
  </si>
  <si>
    <t>Операции на сосудах (уровень 1)</t>
  </si>
  <si>
    <t>Операции на сосудах (уровень 2)</t>
  </si>
  <si>
    <t>Операции на сосудах (уровень 3)</t>
  </si>
  <si>
    <t>Операции на сосудах (уровень 4)</t>
  </si>
  <si>
    <t>Операции на сосудах (уровень 5)</t>
  </si>
  <si>
    <t>Стоматология детская</t>
  </si>
  <si>
    <t>Болезни полости рта, слюнных желез и челюстей, врожденные аномалии лица и шеи, дети</t>
  </si>
  <si>
    <t>Терапия</t>
  </si>
  <si>
    <t>Болезни пищевода, гастрит, дуоденит , другие болезни желудка и двенадцатиперстной кишки</t>
  </si>
  <si>
    <t>Новообразования доброкачественные, insitu, неопределенного и неуточненного характера органов пищеварения</t>
  </si>
  <si>
    <t>Болезни желчного пузыря</t>
  </si>
  <si>
    <t>Другие болезни органов пищеварения, взрослые</t>
  </si>
  <si>
    <t>Гипертоническая болезнь в стадии обострения</t>
  </si>
  <si>
    <t>Стенокардия (кроме нестабильной),  хроническая ишемическая болезнь сердца (уровень 1)</t>
  </si>
  <si>
    <t>Стенокардия (кроме нестабильной),  хроническая ишемическая болезнь сердца (уровень 2)</t>
  </si>
  <si>
    <t>Другие болезни сердца (уровень 1)</t>
  </si>
  <si>
    <t>Другие болезни сердца (уровень 2)</t>
  </si>
  <si>
    <t>Бронхит необструктивный, симптомы и признаки, относящиеся к органам дыхания</t>
  </si>
  <si>
    <t>Хобл, эмфизема, бронхоэктатическая болезнь</t>
  </si>
  <si>
    <t>Отравления и другие воздействия внешних причин</t>
  </si>
  <si>
    <t>Отравления и другие воздействия внешних причин с синдромом органной дисфункции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</si>
  <si>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</si>
  <si>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</si>
  <si>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Гнойные состояния нижних дыхательных путей</t>
  </si>
  <si>
    <t>Операции на нижних дыхательных путях и легочной ткани, органах средостения (уровень 1)</t>
  </si>
  <si>
    <t>Операции на нижних дыхательных путях и легочной ткани, органах средостения (уровень 2)</t>
  </si>
  <si>
    <t>Операции на нижних дыхательных путях и легочной ткани, органах средостения (уровень 3)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</si>
  <si>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</si>
  <si>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</si>
  <si>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Приобретенные и врожденные костно-мышечные деформации</t>
  </si>
  <si>
    <t>Переломы шейки бедра и костей таза</t>
  </si>
  <si>
    <t>Переломы бедренной кости, другие травмы бедра и тазобедренного сустава</t>
  </si>
  <si>
    <t>Переломы, вывихи, растяжения области грудной клетки, верхней конечности и стопы</t>
  </si>
  <si>
    <t>Переломы, вывихи, растяжения области колена и голени</t>
  </si>
  <si>
    <t>Множественные переломы, травматические ампутации, размозжения и последствия  травм</t>
  </si>
  <si>
    <t>Тяжелая множественная и сочетанная травма (политравма)</t>
  </si>
  <si>
    <t>Эндопротезирование суставов</t>
  </si>
  <si>
    <t>Операции на костно-мышечной системе и суставах (уровень 1)</t>
  </si>
  <si>
    <t>Операции на костно-мышечной системе и суставах (уровень 2)</t>
  </si>
  <si>
    <t>Операции на костно-мышечной системе и суставах (уровень 3)</t>
  </si>
  <si>
    <t>Операции на костно-мышечной системе и суставах (уровень 4)</t>
  </si>
  <si>
    <t>Операции на костно-мышечной системе и суставах (уровень 5)</t>
  </si>
  <si>
    <t>Урология</t>
  </si>
  <si>
    <t>Тубулоинтерстициальные болезни почек, другие болезни мочевой системы</t>
  </si>
  <si>
    <t>Камни мочевой системы; симптомы, относящиеся к мочевой системе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</si>
  <si>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</si>
  <si>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Болезни предстательной железы</t>
  </si>
  <si>
    <t xml:space="preserve">Другие болезни, врожденые аномалии, повреждения мочевой системы и мужских половых органов </t>
  </si>
  <si>
    <t>Операции на мужских половых органах, взрослые (уровень 1)</t>
  </si>
  <si>
    <t>Операции на мужских половых органах, взрослые (уровень 2)</t>
  </si>
  <si>
    <t>Операции на мужских половых органах, взрослые (уровень 3)</t>
  </si>
  <si>
    <t>Операции на мужских половых органах, взрослые (уровень 4)</t>
  </si>
  <si>
    <t>Операции на почке и мочевыделительной системе, взрослые (уровень 1)</t>
  </si>
  <si>
    <t>Операции на почке и мочевыделительной системе, взрослые (уровень 2)</t>
  </si>
  <si>
    <t>Операции на почке и мочевыделительной системе, взрослые (уровень 3)</t>
  </si>
  <si>
    <t>Операции на почке и мочевыделительной системе, взрослые (уровень 4)</t>
  </si>
  <si>
    <t>Операции на почке и мочевыделительной системе, взрослые (уровень 5)</t>
  </si>
  <si>
    <t>Операции на почке и мочевыделительной системе, взрослые (уровень 6)</t>
  </si>
  <si>
    <t>Хирургия</t>
  </si>
  <si>
    <t>Болезни лимфатических сосудов и лимфатических узлов</t>
  </si>
  <si>
    <t>Операции на коже, подкожной клетчатке, придатках кожи (уровень 1)</t>
  </si>
  <si>
    <t>Операции на коже, подкожной клетчатке, придатках кожи (уровень 2)</t>
  </si>
  <si>
    <t>Операции на коже, подкожной клетчатке, придатках кожи (уровень 3)</t>
  </si>
  <si>
    <t>Операции на коже, подкожной клетчатке, придатках кожи (уровень 4)</t>
  </si>
  <si>
    <t>Операции на органах кроветворения и иммунной системы (уровень 1)</t>
  </si>
  <si>
    <t>Операции на органах кроветворения и иммунной системы (уровень 2)</t>
  </si>
  <si>
    <t>Операции на органах кроветворения и иммунной системы (уровень 3)</t>
  </si>
  <si>
    <t>Операции на эндокринных железах кроме гипофиза (уровень 1)</t>
  </si>
  <si>
    <t>Операции на эндокринных железах кроме гипофиза (уровень 2)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</si>
  <si>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</si>
  <si>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Артрозы, другие поражения суставов, болезни мягких тканей</t>
  </si>
  <si>
    <t>Остеомиелит (уровень 1)</t>
  </si>
  <si>
    <t>Остеомиелит (уровень 2)</t>
  </si>
  <si>
    <t>Остеомиелит (уровень 3)</t>
  </si>
  <si>
    <t>Доброкачественные новообразования костно-мышечной системы и соединительной ткани</t>
  </si>
  <si>
    <t>Доброкачественные новообразования, новообразования in situ кожи, жировой ткани и другие болезни кожи</t>
  </si>
  <si>
    <t>Открытые раны, поверхностные, другие и неуточненные травмы</t>
  </si>
  <si>
    <t>Операции на молочной железе  (кроме злокачественных новообразований)</t>
  </si>
  <si>
    <t>Хирургия (абдоминальная)</t>
  </si>
  <si>
    <t>Операции на желчном пузыре и желчевыводящих путях (уровень 1)</t>
  </si>
  <si>
    <t>Операции на желчном пузыре и желчевыводящих путях (уровень 2)</t>
  </si>
  <si>
    <t>Операции на желчном пузыре и желчевыводящих путях (уровень 3)</t>
  </si>
  <si>
    <t>Операции на желчном пузыре и желчевыводящих путях (уровень 4)</t>
  </si>
  <si>
    <t>Операции на печени и поджелудочной железе (уровень 1)</t>
  </si>
  <si>
    <t>Операции на печени и поджелудочной железе (уровень 2)</t>
  </si>
  <si>
    <t>Панкреатит, хирургическое лечение</t>
  </si>
  <si>
    <t>Операции на пищеводе, желудке, двенадцатиперстной кишке (уровень 1)</t>
  </si>
  <si>
    <t>Операции на пищеводе, желудке, двенадцатиперстной кишке (уровень 2)</t>
  </si>
  <si>
    <t>Операции на пищеводе, желудке, двенадцатиперстной кишке (уровень 3)</t>
  </si>
  <si>
    <t>Аппендэктомия, взрослые (уровень 1)</t>
  </si>
  <si>
    <t>Аппендэктомия, взрослые (уровень 2)</t>
  </si>
  <si>
    <t>Операции по поводу грыж, взрослые (уровень 1)</t>
  </si>
  <si>
    <t>Операции по поводу грыж, взрослые (уровень 2)</t>
  </si>
  <si>
    <t>Операции по поводу грыж, взрослые (уровень 3)</t>
  </si>
  <si>
    <t>Другие операции на органах брюшной полости (уровень 1)</t>
  </si>
  <si>
    <t>Другие операции на органах брюшной полости (уровень 2)</t>
  </si>
  <si>
    <t>Другие операции на органах брюшной полости (уровень 3)</t>
  </si>
  <si>
    <t>Хирургия (комбустиология)</t>
  </si>
  <si>
    <t>Отморожения (уровень 1)</t>
  </si>
  <si>
    <t>Отморожения (уровень 2)</t>
  </si>
  <si>
    <t>Ожоги (уровень 1)</t>
  </si>
  <si>
    <t>Ожоги (уровень 2)</t>
  </si>
  <si>
    <t>Ожоги (уровень 3)</t>
  </si>
  <si>
    <t>Ожоги (уровень 4)</t>
  </si>
  <si>
    <t>Ожоги (уровень 5)</t>
  </si>
  <si>
    <t>Ожоги (уровень 4, 5) с синдромом органной дисфункции</t>
  </si>
  <si>
    <t>Челюстно-лицевая хирургия</t>
  </si>
  <si>
    <t>Болезни полости рта, слюнных желез и челюстей, врожденные аномалии лица и шеи, взрослые</t>
  </si>
  <si>
    <t>Операции на органах  полости рта (уровень 1)</t>
  </si>
  <si>
    <t>Операции на органах  полости рта (уровень 2)</t>
  </si>
  <si>
    <t>Операции на органах  полости рта  (уровень 3)</t>
  </si>
  <si>
    <t>Операции на органах  полости рта  (уровень 4)</t>
  </si>
  <si>
    <t>Эндокринология</t>
  </si>
  <si>
    <t>Сахарный диабет, взрослые (уровень 1)</t>
  </si>
  <si>
    <t>Сахарный диабет, взрослые (уровень 2)</t>
  </si>
  <si>
    <t>Заболевания гипофиза, взрослые</t>
  </si>
  <si>
    <t>Другие болезни эндокринной системы, взрослые (уровень 1)</t>
  </si>
  <si>
    <t>Другие болезни эндокринной системы, взрослые (уровень 2)</t>
  </si>
  <si>
    <t>Новообразования эндокринных желез доброкачественные,  in situ, неопределенного и неизвестного характера</t>
  </si>
  <si>
    <t>Расстройства питания</t>
  </si>
  <si>
    <t>Другие нарушения обмена веществ</t>
  </si>
  <si>
    <t>Кистозный фиброз</t>
  </si>
  <si>
    <t>Прочее</t>
  </si>
  <si>
    <t>Комплексное лечение с применением препаратов иммуноглобулина</t>
  </si>
  <si>
    <t>Редкие генетические заболевания</t>
  </si>
  <si>
    <t>Лечение с применением генно-инженерных биологических препаратов в случае отсутствия эффективности базисной терапии</t>
  </si>
  <si>
    <t>Факторы, влияющие на состояние здоровья  населения и обращения в учреждения здравоохранения</t>
  </si>
  <si>
    <t>Госпитализация в диагностических целях с постановкой диагноза туберкулеза, ВИЧ-инфекции, психического заболевания</t>
  </si>
  <si>
    <t>Отторжение, отмирание трансплантата органов и тканей</t>
  </si>
  <si>
    <t>Установка, замена, заправка помп для лекарственных препаратов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</si>
  <si>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</si>
  <si>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Реинфузия аутокрови</t>
  </si>
  <si>
    <t>Балонная внутриаортальная контрпульсация</t>
  </si>
  <si>
    <t>Экстракорпоральная мембранная оксигенация</t>
  </si>
  <si>
    <t>Медицинская реабилитация</t>
  </si>
  <si>
    <t>Медицинская реабилитация пациентов с заболеваниями центральной нервной системы (3 балла по ШРМ)</t>
  </si>
  <si>
    <t>Медицинская реабилитация пациентов с заболеваниями центральной нервной системы (4 балла по ШРМ)</t>
  </si>
  <si>
    <t>Медицинская реабилитация пациентов с заболеваниями центральной нервной системы (5 баллов по ШРМ)</t>
  </si>
  <si>
    <t>Медицинская реабилитация пациентов с заболеваниями центральной нервной системы (6 баллов по ШРМ)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</si>
  <si>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</si>
  <si>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</si>
  <si>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</si>
  <si>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Медицинская кардиореабилитация (3 балла по ШРМ)</t>
  </si>
  <si>
    <t>Медицинская кардиореабилитация (4 балла по ШРМ)</t>
  </si>
  <si>
    <t>Медицинская кардиореабилитация (5 балла по ШРМ)</t>
  </si>
  <si>
    <t>Медицинская реабилитация пациентов при других соматических заболеваниях (3 балла по ШРМ)</t>
  </si>
  <si>
    <t>Медицинская реабилитация пациентов при других соматических заболеваниях (4 балла по ШРМ)</t>
  </si>
  <si>
    <t>Медицинская реабилитация пациентов при других соматических заболеваниях (5 балла по ШРМ)</t>
  </si>
  <si>
    <t>Медицинская реабилитация детей, перенесших заболевания перинатального периода</t>
  </si>
  <si>
    <t>Медицинская реабилитация детей с нарушениями слуха без замены речевого процессора системы кохлеарной имплантации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</si>
  <si>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</si>
  <si>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Медицинская реабилитация детей с поражениями центральной нервной системы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</si>
  <si>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</si>
  <si>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</si>
  <si>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Старческая астения</t>
  </si>
  <si>
    <t>15.10.2018 №8</t>
  </si>
  <si>
    <t>ИТОГО</t>
  </si>
  <si>
    <t>30.08.2018 №7</t>
  </si>
  <si>
    <t>отклонения</t>
  </si>
  <si>
    <t>к Решению Комиссии  по разработке ТП ОМС   
от 15.10.2018  № 8</t>
  </si>
  <si>
    <t>Приложение № 3</t>
  </si>
  <si>
    <t>Объемы по профилю 37 Медицинская реабилитация утверждены с 01.11.2018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</si>
</sst>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#,##0.0000"/>
    <numFmt numFmtId="168" formatCode="#,##0.000"/>
    <numFmt numFmtId="169" formatCode="_-* #,##0.00_р_._-;\-* #,##0.00_р_._-;_-* &quot;-&quot;_р_._-;_-@_-"/>
    <numFmt numFmtId="170" formatCode="_-* #,##0.00_р_._-;\-* #,##0.00_р_._-;_-* &quot;-&quot;??_р_._-;_-@_-"/>
  </numFmts>
  <fonts count="4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sz val="10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sz val="11"/>
      <color theme="7" tint="-0.249977111117893"/>
      <name val="Times New Roman"/>
      <family val="1"/>
      <charset val="204"/>
    </font>
    <font>
      <b/>
      <sz val="11"/>
      <color theme="7" tint="-0.249977111117893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68">
    <xf numFmtId="0" fontId="0" fillId="0" borderId="0"/>
    <xf numFmtId="0" fontId="4" fillId="0" borderId="0"/>
    <xf numFmtId="0" fontId="4" fillId="0" borderId="0"/>
    <xf numFmtId="0" fontId="24" fillId="0" borderId="0"/>
    <xf numFmtId="0" fontId="37" fillId="0" borderId="0"/>
    <xf numFmtId="0" fontId="4" fillId="0" borderId="0"/>
    <xf numFmtId="0" fontId="38" fillId="0" borderId="0"/>
    <xf numFmtId="0" fontId="4" fillId="0" borderId="0"/>
    <xf numFmtId="0" fontId="24" fillId="0" borderId="0"/>
    <xf numFmtId="0" fontId="24" fillId="0" borderId="0"/>
    <xf numFmtId="0" fontId="2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9" fillId="0" borderId="0"/>
    <xf numFmtId="0" fontId="4" fillId="0" borderId="0"/>
    <xf numFmtId="0" fontId="38" fillId="0" borderId="0"/>
    <xf numFmtId="0" fontId="6" fillId="0" borderId="0" applyFill="0" applyBorder="0" applyProtection="0">
      <alignment wrapText="1"/>
      <protection locked="0"/>
    </xf>
    <xf numFmtId="9" fontId="24" fillId="0" borderId="0" applyFont="0" applyFill="0" applyBorder="0" applyAlignment="0" applyProtection="0"/>
    <xf numFmtId="9" fontId="38" fillId="0" borderId="0" quotePrefix="1" applyFont="0" applyFill="0" applyBorder="0" applyAlignment="0">
      <protection locked="0"/>
    </xf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39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1" fillId="0" borderId="0" applyFont="0" applyFill="0" applyBorder="0" applyAlignment="0" applyProtection="0"/>
    <xf numFmtId="170" fontId="38" fillId="0" borderId="0" quotePrefix="1" applyFont="0" applyFill="0" applyBorder="0" applyAlignment="0">
      <protection locked="0"/>
    </xf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  <xf numFmtId="170" fontId="24" fillId="0" borderId="0" applyFont="0" applyFill="0" applyBorder="0" applyAlignment="0" applyProtection="0"/>
  </cellStyleXfs>
  <cellXfs count="265">
    <xf numFmtId="0" fontId="0" fillId="0" borderId="0" xfId="0"/>
    <xf numFmtId="0" fontId="2" fillId="0" borderId="0" xfId="0" applyFont="1" applyFill="1"/>
    <xf numFmtId="0" fontId="3" fillId="0" borderId="0" xfId="0" applyFont="1" applyFill="1" applyAlignment="1">
      <alignment wrapText="1"/>
    </xf>
    <xf numFmtId="164" fontId="3" fillId="0" borderId="0" xfId="0" applyNumberFormat="1" applyFont="1" applyFill="1" applyAlignment="1">
      <alignment horizontal="center" wrapText="1"/>
    </xf>
    <xf numFmtId="0" fontId="5" fillId="0" borderId="0" xfId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1" fontId="5" fillId="0" borderId="0" xfId="1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6" fillId="0" borderId="3" xfId="1" applyFont="1" applyFill="1" applyBorder="1" applyAlignment="1">
      <alignment horizontal="center" vertical="center" wrapText="1"/>
    </xf>
    <xf numFmtId="0" fontId="3" fillId="0" borderId="0" xfId="0" applyFont="1" applyFill="1" applyBorder="1" applyAlignment="1"/>
    <xf numFmtId="1" fontId="3" fillId="0" borderId="0" xfId="0" applyNumberFormat="1" applyFont="1" applyFill="1" applyBorder="1" applyAlignment="1"/>
    <xf numFmtId="0" fontId="5" fillId="0" borderId="4" xfId="1" applyFont="1" applyFill="1" applyBorder="1" applyAlignment="1">
      <alignment horizontal="center" vertical="center" wrapText="1"/>
    </xf>
    <xf numFmtId="0" fontId="5" fillId="0" borderId="0" xfId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/>
    </xf>
    <xf numFmtId="0" fontId="8" fillId="0" borderId="5" xfId="0" applyFont="1" applyFill="1" applyBorder="1" applyAlignment="1"/>
    <xf numFmtId="0" fontId="8" fillId="0" borderId="6" xfId="0" applyFont="1" applyFill="1" applyBorder="1" applyAlignment="1"/>
    <xf numFmtId="0" fontId="8" fillId="0" borderId="7" xfId="0" applyFont="1" applyFill="1" applyBorder="1" applyAlignment="1"/>
    <xf numFmtId="0" fontId="9" fillId="0" borderId="5" xfId="0" applyFont="1" applyFill="1" applyBorder="1" applyAlignment="1"/>
    <xf numFmtId="0" fontId="9" fillId="0" borderId="6" xfId="0" applyFont="1" applyFill="1" applyBorder="1" applyAlignment="1"/>
    <xf numFmtId="0" fontId="9" fillId="0" borderId="7" xfId="0" applyFont="1" applyFill="1" applyBorder="1" applyAlignment="1"/>
    <xf numFmtId="0" fontId="9" fillId="0" borderId="5" xfId="1" applyFont="1" applyFill="1" applyBorder="1" applyAlignment="1">
      <alignment vertical="center" wrapText="1"/>
    </xf>
    <xf numFmtId="0" fontId="9" fillId="0" borderId="6" xfId="1" applyFont="1" applyFill="1" applyBorder="1" applyAlignment="1">
      <alignment vertical="center" wrapText="1"/>
    </xf>
    <xf numFmtId="0" fontId="9" fillId="0" borderId="7" xfId="1" applyFont="1" applyFill="1" applyBorder="1" applyAlignment="1">
      <alignment vertical="center" wrapText="1"/>
    </xf>
    <xf numFmtId="0" fontId="3" fillId="0" borderId="8" xfId="0" applyFont="1" applyFill="1" applyBorder="1" applyAlignment="1">
      <alignment horizontal="right"/>
    </xf>
    <xf numFmtId="0" fontId="3" fillId="0" borderId="9" xfId="0" applyFont="1" applyFill="1" applyBorder="1"/>
    <xf numFmtId="0" fontId="11" fillId="0" borderId="0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horizontal="left" vertical="center"/>
    </xf>
    <xf numFmtId="0" fontId="12" fillId="0" borderId="0" xfId="1" applyFont="1" applyFill="1" applyBorder="1" applyAlignment="1">
      <alignment horizontal="center" vertical="center" wrapText="1"/>
    </xf>
    <xf numFmtId="0" fontId="12" fillId="0" borderId="3" xfId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12" xfId="0" applyFont="1" applyFill="1" applyBorder="1" applyAlignment="1">
      <alignment horizontal="center"/>
    </xf>
    <xf numFmtId="0" fontId="12" fillId="0" borderId="13" xfId="0" applyFont="1" applyFill="1" applyBorder="1" applyAlignment="1">
      <alignment horizontal="center"/>
    </xf>
    <xf numFmtId="0" fontId="12" fillId="0" borderId="14" xfId="0" applyFont="1" applyFill="1" applyBorder="1" applyAlignment="1">
      <alignment horizontal="center"/>
    </xf>
    <xf numFmtId="0" fontId="12" fillId="0" borderId="15" xfId="0" applyFont="1" applyFill="1" applyBorder="1" applyAlignment="1">
      <alignment horizontal="center"/>
    </xf>
    <xf numFmtId="0" fontId="13" fillId="0" borderId="16" xfId="0" applyFont="1" applyFill="1" applyBorder="1" applyAlignment="1">
      <alignment horizontal="right"/>
    </xf>
    <xf numFmtId="0" fontId="13" fillId="0" borderId="17" xfId="0" applyFont="1" applyFill="1" applyBorder="1"/>
    <xf numFmtId="0" fontId="10" fillId="0" borderId="0" xfId="0" applyFont="1" applyFill="1"/>
    <xf numFmtId="0" fontId="14" fillId="0" borderId="0" xfId="0" applyFont="1" applyFill="1"/>
    <xf numFmtId="1" fontId="21" fillId="0" borderId="10" xfId="1" applyNumberFormat="1" applyFont="1" applyFill="1" applyBorder="1" applyAlignment="1">
      <alignment horizontal="center" vertical="center" wrapText="1"/>
    </xf>
    <xf numFmtId="1" fontId="21" fillId="0" borderId="11" xfId="1" applyNumberFormat="1" applyFont="1" applyFill="1" applyBorder="1" applyAlignment="1">
      <alignment horizontal="center" vertical="center" wrapText="1"/>
    </xf>
    <xf numFmtId="0" fontId="22" fillId="0" borderId="0" xfId="0" applyFont="1" applyFill="1"/>
    <xf numFmtId="0" fontId="14" fillId="0" borderId="11" xfId="0" applyFont="1" applyFill="1" applyBorder="1"/>
    <xf numFmtId="0" fontId="0" fillId="0" borderId="13" xfId="0" applyFill="1" applyBorder="1" applyAlignment="1">
      <alignment horizontal="center" vertical="center"/>
    </xf>
    <xf numFmtId="0" fontId="15" fillId="0" borderId="18" xfId="1" applyFont="1" applyFill="1" applyBorder="1" applyAlignment="1">
      <alignment horizontal="center" vertical="center" wrapText="1"/>
    </xf>
    <xf numFmtId="165" fontId="15" fillId="0" borderId="18" xfId="1" applyNumberFormat="1" applyFont="1" applyFill="1" applyBorder="1" applyAlignment="1">
      <alignment horizontal="center" vertical="center" wrapText="1"/>
    </xf>
    <xf numFmtId="164" fontId="15" fillId="0" borderId="25" xfId="1" applyNumberFormat="1" applyFont="1" applyFill="1" applyBorder="1" applyAlignment="1">
      <alignment horizontal="center" vertical="center" wrapText="1"/>
    </xf>
    <xf numFmtId="164" fontId="15" fillId="0" borderId="13" xfId="1" applyNumberFormat="1" applyFont="1" applyFill="1" applyBorder="1" applyAlignment="1">
      <alignment horizontal="center" vertical="center" wrapText="1"/>
    </xf>
    <xf numFmtId="164" fontId="15" fillId="0" borderId="18" xfId="1" applyNumberFormat="1" applyFont="1" applyFill="1" applyBorder="1" applyAlignment="1">
      <alignment horizontal="center" vertical="center" wrapText="1"/>
    </xf>
    <xf numFmtId="164" fontId="15" fillId="0" borderId="20" xfId="1" applyNumberFormat="1" applyFont="1" applyFill="1" applyBorder="1" applyAlignment="1">
      <alignment horizontal="center" vertical="center" wrapText="1"/>
    </xf>
    <xf numFmtId="1" fontId="19" fillId="0" borderId="10" xfId="1" applyNumberFormat="1" applyFont="1" applyFill="1" applyBorder="1" applyAlignment="1">
      <alignment horizontal="center" vertical="center" wrapText="1"/>
    </xf>
    <xf numFmtId="166" fontId="19" fillId="0" borderId="11" xfId="1" applyNumberFormat="1" applyFont="1" applyFill="1" applyBorder="1" applyAlignment="1">
      <alignment horizontal="center" vertical="center" wrapText="1"/>
    </xf>
    <xf numFmtId="166" fontId="19" fillId="0" borderId="11" xfId="2" applyNumberFormat="1" applyFont="1" applyFill="1" applyBorder="1" applyAlignment="1">
      <alignment horizontal="center" vertical="center" wrapText="1"/>
    </xf>
    <xf numFmtId="166" fontId="19" fillId="0" borderId="10" xfId="1" applyNumberFormat="1" applyFont="1" applyFill="1" applyBorder="1" applyAlignment="1">
      <alignment horizontal="center" vertical="center" wrapText="1"/>
    </xf>
    <xf numFmtId="166" fontId="19" fillId="0" borderId="12" xfId="1" applyNumberFormat="1" applyFont="1" applyFill="1" applyBorder="1" applyAlignment="1">
      <alignment horizontal="center" vertical="center" wrapText="1"/>
    </xf>
    <xf numFmtId="166" fontId="19" fillId="0" borderId="20" xfId="1" applyNumberFormat="1" applyFont="1" applyFill="1" applyBorder="1" applyAlignment="1">
      <alignment horizontal="center" vertical="center" wrapText="1"/>
    </xf>
    <xf numFmtId="166" fontId="19" fillId="0" borderId="21" xfId="1" applyNumberFormat="1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right"/>
    </xf>
    <xf numFmtId="0" fontId="5" fillId="0" borderId="14" xfId="0" applyFont="1" applyFill="1" applyBorder="1"/>
    <xf numFmtId="166" fontId="19" fillId="0" borderId="18" xfId="1" applyNumberFormat="1" applyFont="1" applyFill="1" applyBorder="1" applyAlignment="1">
      <alignment horizontal="center" vertical="center" wrapText="1"/>
    </xf>
    <xf numFmtId="0" fontId="5" fillId="0" borderId="18" xfId="0" applyFont="1" applyFill="1" applyBorder="1" applyAlignment="1">
      <alignment horizontal="right"/>
    </xf>
    <xf numFmtId="0" fontId="5" fillId="0" borderId="12" xfId="0" applyFont="1" applyFill="1" applyBorder="1"/>
    <xf numFmtId="0" fontId="23" fillId="0" borderId="13" xfId="0" applyFont="1" applyFill="1" applyBorder="1" applyAlignment="1">
      <alignment horizontal="center" vertical="center"/>
    </xf>
    <xf numFmtId="0" fontId="16" fillId="0" borderId="18" xfId="1" applyFont="1" applyFill="1" applyBorder="1" applyAlignment="1">
      <alignment vertical="center" wrapText="1"/>
    </xf>
    <xf numFmtId="4" fontId="16" fillId="0" borderId="18" xfId="1" applyNumberFormat="1" applyFont="1" applyFill="1" applyBorder="1" applyAlignment="1">
      <alignment horizontal="center" vertical="center" wrapText="1"/>
    </xf>
    <xf numFmtId="2" fontId="16" fillId="0" borderId="11" xfId="0" applyNumberFormat="1" applyFont="1" applyFill="1" applyBorder="1" applyAlignment="1">
      <alignment horizontal="center" vertical="center" wrapText="1"/>
    </xf>
    <xf numFmtId="2" fontId="16" fillId="0" borderId="18" xfId="0" applyNumberFormat="1" applyFont="1" applyFill="1" applyBorder="1" applyAlignment="1">
      <alignment horizontal="center" vertical="center" wrapText="1"/>
    </xf>
    <xf numFmtId="4" fontId="16" fillId="0" borderId="20" xfId="1" applyNumberFormat="1" applyFont="1" applyFill="1" applyBorder="1" applyAlignment="1">
      <alignment horizontal="center" vertical="center" wrapText="1"/>
    </xf>
    <xf numFmtId="1" fontId="18" fillId="0" borderId="11" xfId="2" applyNumberFormat="1" applyFont="1" applyFill="1" applyBorder="1" applyAlignment="1">
      <alignment horizontal="center" vertical="center" wrapText="1"/>
    </xf>
    <xf numFmtId="165" fontId="16" fillId="0" borderId="11" xfId="1" applyNumberFormat="1" applyFont="1" applyFill="1" applyBorder="1" applyAlignment="1">
      <alignment horizontal="center" vertical="center" wrapText="1"/>
    </xf>
    <xf numFmtId="165" fontId="16" fillId="0" borderId="11" xfId="2" applyNumberFormat="1" applyFont="1" applyFill="1" applyBorder="1" applyAlignment="1">
      <alignment horizontal="center" vertical="center" wrapText="1"/>
    </xf>
    <xf numFmtId="1" fontId="18" fillId="0" borderId="12" xfId="2" applyNumberFormat="1" applyFont="1" applyFill="1" applyBorder="1" applyAlignment="1">
      <alignment horizontal="center" vertical="center" wrapText="1"/>
    </xf>
    <xf numFmtId="166" fontId="18" fillId="0" borderId="12" xfId="2" applyNumberFormat="1" applyFont="1" applyFill="1" applyBorder="1" applyAlignment="1">
      <alignment horizontal="center" vertical="center" wrapText="1"/>
    </xf>
    <xf numFmtId="166" fontId="18" fillId="0" borderId="11" xfId="2" applyNumberFormat="1" applyFont="1" applyFill="1" applyBorder="1" applyAlignment="1">
      <alignment horizontal="center" vertical="center" wrapText="1"/>
    </xf>
    <xf numFmtId="1" fontId="18" fillId="0" borderId="11" xfId="3" applyNumberFormat="1" applyFont="1" applyFill="1" applyBorder="1" applyAlignment="1">
      <alignment horizontal="center" vertical="center" wrapText="1"/>
    </xf>
    <xf numFmtId="165" fontId="16" fillId="0" borderId="12" xfId="1" applyNumberFormat="1" applyFont="1" applyFill="1" applyBorder="1" applyAlignment="1">
      <alignment horizontal="center" vertical="center" wrapText="1"/>
    </xf>
    <xf numFmtId="165" fontId="25" fillId="0" borderId="11" xfId="2" applyNumberFormat="1" applyFont="1" applyFill="1" applyBorder="1" applyAlignment="1">
      <alignment horizontal="center" vertical="center" wrapText="1"/>
    </xf>
    <xf numFmtId="165" fontId="16" fillId="0" borderId="14" xfId="1" applyNumberFormat="1" applyFont="1" applyFill="1" applyBorder="1" applyAlignment="1">
      <alignment horizontal="center" vertical="center" wrapText="1"/>
    </xf>
    <xf numFmtId="166" fontId="18" fillId="0" borderId="20" xfId="2" applyNumberFormat="1" applyFont="1" applyFill="1" applyBorder="1" applyAlignment="1">
      <alignment horizontal="center" vertical="center" wrapText="1"/>
    </xf>
    <xf numFmtId="165" fontId="16" fillId="0" borderId="10" xfId="1" applyNumberFormat="1" applyFont="1" applyFill="1" applyBorder="1" applyAlignment="1">
      <alignment horizontal="center" vertical="center" wrapText="1"/>
    </xf>
    <xf numFmtId="0" fontId="3" fillId="0" borderId="11" xfId="0" applyFont="1" applyFill="1" applyBorder="1"/>
    <xf numFmtId="0" fontId="14" fillId="0" borderId="18" xfId="1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 wrapText="1"/>
    </xf>
    <xf numFmtId="165" fontId="16" fillId="0" borderId="25" xfId="3" applyNumberFormat="1" applyFont="1" applyFill="1" applyBorder="1" applyAlignment="1">
      <alignment horizontal="center" vertical="center" wrapText="1"/>
    </xf>
    <xf numFmtId="165" fontId="16" fillId="0" borderId="11" xfId="3" applyNumberFormat="1" applyFont="1" applyFill="1" applyBorder="1" applyAlignment="1">
      <alignment horizontal="center" vertical="center" wrapText="1"/>
    </xf>
    <xf numFmtId="165" fontId="16" fillId="0" borderId="18" xfId="2" applyNumberFormat="1" applyFont="1" applyFill="1" applyBorder="1" applyAlignment="1">
      <alignment horizontal="center" vertical="center" wrapText="1"/>
    </xf>
    <xf numFmtId="0" fontId="15" fillId="0" borderId="11" xfId="0" applyFont="1" applyFill="1" applyBorder="1" applyAlignment="1">
      <alignment horizontal="center" vertical="center" wrapText="1"/>
    </xf>
    <xf numFmtId="3" fontId="16" fillId="0" borderId="11" xfId="2" applyNumberFormat="1" applyFont="1" applyFill="1" applyBorder="1" applyAlignment="1">
      <alignment horizontal="right" vertical="center" wrapText="1"/>
    </xf>
    <xf numFmtId="0" fontId="26" fillId="0" borderId="0" xfId="0" applyFont="1" applyFill="1"/>
    <xf numFmtId="0" fontId="16" fillId="0" borderId="18" xfId="0" applyFont="1" applyFill="1" applyBorder="1" applyAlignment="1">
      <alignment horizontal="center" vertical="center" wrapText="1"/>
    </xf>
    <xf numFmtId="165" fontId="15" fillId="0" borderId="11" xfId="2" applyNumberFormat="1" applyFont="1" applyFill="1" applyBorder="1" applyAlignment="1">
      <alignment horizontal="center" vertical="center" wrapText="1"/>
    </xf>
    <xf numFmtId="0" fontId="17" fillId="0" borderId="18" xfId="1" applyFont="1" applyFill="1" applyBorder="1" applyAlignment="1">
      <alignment vertical="center" wrapText="1"/>
    </xf>
    <xf numFmtId="165" fontId="16" fillId="0" borderId="18" xfId="1" applyNumberFormat="1" applyFont="1" applyFill="1" applyBorder="1" applyAlignment="1">
      <alignment horizontal="center" vertical="center" wrapText="1"/>
    </xf>
    <xf numFmtId="165" fontId="15" fillId="0" borderId="12" xfId="2" applyNumberFormat="1" applyFont="1" applyFill="1" applyBorder="1" applyAlignment="1">
      <alignment horizontal="center" vertical="center" wrapText="1"/>
    </xf>
    <xf numFmtId="165" fontId="15" fillId="0" borderId="18" xfId="2" applyNumberFormat="1" applyFont="1" applyFill="1" applyBorder="1" applyAlignment="1">
      <alignment horizontal="center" vertical="center" wrapText="1"/>
    </xf>
    <xf numFmtId="165" fontId="16" fillId="0" borderId="22" xfId="1" applyNumberFormat="1" applyFont="1" applyFill="1" applyBorder="1" applyAlignment="1">
      <alignment horizontal="center" vertical="center" wrapText="1"/>
    </xf>
    <xf numFmtId="0" fontId="3" fillId="0" borderId="19" xfId="0" applyFont="1" applyFill="1" applyBorder="1"/>
    <xf numFmtId="0" fontId="14" fillId="0" borderId="26" xfId="1" applyFont="1" applyFill="1" applyBorder="1" applyAlignment="1">
      <alignment horizontal="center" vertical="center"/>
    </xf>
    <xf numFmtId="0" fontId="16" fillId="0" borderId="26" xfId="1" applyFont="1" applyFill="1" applyBorder="1" applyAlignment="1">
      <alignment vertical="center" wrapText="1"/>
    </xf>
    <xf numFmtId="4" fontId="16" fillId="0" borderId="26" xfId="1" applyNumberFormat="1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2" fontId="16" fillId="0" borderId="19" xfId="0" applyNumberFormat="1" applyFont="1" applyFill="1" applyBorder="1" applyAlignment="1">
      <alignment horizontal="center" vertical="center" wrapText="1"/>
    </xf>
    <xf numFmtId="2" fontId="16" fillId="0" borderId="26" xfId="0" applyNumberFormat="1" applyFont="1" applyFill="1" applyBorder="1" applyAlignment="1">
      <alignment horizontal="center" vertical="center" wrapText="1"/>
    </xf>
    <xf numFmtId="4" fontId="16" fillId="0" borderId="4" xfId="1" applyNumberFormat="1" applyFont="1" applyFill="1" applyBorder="1" applyAlignment="1">
      <alignment horizontal="center" vertical="center" wrapText="1"/>
    </xf>
    <xf numFmtId="165" fontId="16" fillId="0" borderId="19" xfId="1" applyNumberFormat="1" applyFont="1" applyFill="1" applyBorder="1" applyAlignment="1">
      <alignment horizontal="center" vertical="center" wrapText="1"/>
    </xf>
    <xf numFmtId="165" fontId="16" fillId="0" borderId="19" xfId="2" applyNumberFormat="1" applyFont="1" applyFill="1" applyBorder="1" applyAlignment="1">
      <alignment horizontal="center" vertical="center" wrapText="1"/>
    </xf>
    <xf numFmtId="166" fontId="18" fillId="0" borderId="24" xfId="2" applyNumberFormat="1" applyFont="1" applyFill="1" applyBorder="1" applyAlignment="1">
      <alignment horizontal="center" vertical="center" wrapText="1"/>
    </xf>
    <xf numFmtId="165" fontId="16" fillId="0" borderId="19" xfId="3" applyNumberFormat="1" applyFont="1" applyFill="1" applyBorder="1" applyAlignment="1">
      <alignment horizontal="center" vertical="center" wrapText="1"/>
    </xf>
    <xf numFmtId="165" fontId="16" fillId="0" borderId="24" xfId="1" applyNumberFormat="1" applyFont="1" applyFill="1" applyBorder="1" applyAlignment="1">
      <alignment horizontal="center" vertical="center" wrapText="1"/>
    </xf>
    <xf numFmtId="165" fontId="16" fillId="0" borderId="27" xfId="1" applyNumberFormat="1" applyFont="1" applyFill="1" applyBorder="1" applyAlignment="1">
      <alignment horizontal="center" vertical="center" wrapText="1"/>
    </xf>
    <xf numFmtId="165" fontId="16" fillId="0" borderId="26" xfId="2" applyNumberFormat="1" applyFont="1" applyFill="1" applyBorder="1" applyAlignment="1">
      <alignment horizontal="center" vertical="center" wrapText="1"/>
    </xf>
    <xf numFmtId="165" fontId="16" fillId="0" borderId="28" xfId="1" applyNumberFormat="1" applyFont="1" applyFill="1" applyBorder="1" applyAlignment="1">
      <alignment horizontal="center" vertical="center" wrapText="1"/>
    </xf>
    <xf numFmtId="165" fontId="16" fillId="0" borderId="31" xfId="2" applyNumberFormat="1" applyFont="1" applyFill="1" applyBorder="1" applyAlignment="1">
      <alignment horizontal="center" vertical="center" wrapText="1"/>
    </xf>
    <xf numFmtId="0" fontId="3" fillId="0" borderId="25" xfId="0" applyFont="1" applyFill="1" applyBorder="1"/>
    <xf numFmtId="0" fontId="14" fillId="0" borderId="13" xfId="1" applyFont="1" applyFill="1" applyBorder="1" applyAlignment="1">
      <alignment horizontal="center" vertical="center"/>
    </xf>
    <xf numFmtId="0" fontId="16" fillId="0" borderId="13" xfId="1" applyFont="1" applyFill="1" applyBorder="1" applyAlignment="1">
      <alignment vertical="center" wrapText="1"/>
    </xf>
    <xf numFmtId="4" fontId="16" fillId="0" borderId="13" xfId="1" applyNumberFormat="1" applyFont="1" applyFill="1" applyBorder="1" applyAlignment="1">
      <alignment horizontal="center" vertical="center" wrapText="1"/>
    </xf>
    <xf numFmtId="0" fontId="16" fillId="0" borderId="25" xfId="0" applyFont="1" applyFill="1" applyBorder="1" applyAlignment="1">
      <alignment horizontal="center" vertical="center" wrapText="1"/>
    </xf>
    <xf numFmtId="2" fontId="16" fillId="0" borderId="25" xfId="0" applyNumberFormat="1" applyFont="1" applyFill="1" applyBorder="1" applyAlignment="1">
      <alignment horizontal="center" vertical="center" wrapText="1"/>
    </xf>
    <xf numFmtId="2" fontId="16" fillId="0" borderId="13" xfId="0" applyNumberFormat="1" applyFont="1" applyFill="1" applyBorder="1" applyAlignment="1">
      <alignment horizontal="center" vertical="center" wrapText="1"/>
    </xf>
    <xf numFmtId="4" fontId="16" fillId="0" borderId="3" xfId="1" applyNumberFormat="1" applyFont="1" applyFill="1" applyBorder="1" applyAlignment="1">
      <alignment horizontal="center" vertical="center" wrapText="1"/>
    </xf>
    <xf numFmtId="165" fontId="16" fillId="0" borderId="25" xfId="1" applyNumberFormat="1" applyFont="1" applyFill="1" applyBorder="1" applyAlignment="1">
      <alignment horizontal="center" vertical="center" wrapText="1"/>
    </xf>
    <xf numFmtId="165" fontId="16" fillId="0" borderId="25" xfId="2" applyNumberFormat="1" applyFont="1" applyFill="1" applyBorder="1" applyAlignment="1">
      <alignment horizontal="center" vertical="center" wrapText="1"/>
    </xf>
    <xf numFmtId="166" fontId="18" fillId="0" borderId="2" xfId="2" applyNumberFormat="1" applyFont="1" applyFill="1" applyBorder="1" applyAlignment="1">
      <alignment horizontal="center" vertical="center" wrapText="1"/>
    </xf>
    <xf numFmtId="165" fontId="16" fillId="0" borderId="2" xfId="1" applyNumberFormat="1" applyFont="1" applyFill="1" applyBorder="1" applyAlignment="1">
      <alignment horizontal="center" vertical="center" wrapText="1"/>
    </xf>
    <xf numFmtId="165" fontId="16" fillId="0" borderId="35" xfId="1" applyNumberFormat="1" applyFont="1" applyFill="1" applyBorder="1" applyAlignment="1">
      <alignment horizontal="center" vertical="center" wrapText="1"/>
    </xf>
    <xf numFmtId="165" fontId="16" fillId="0" borderId="13" xfId="2" applyNumberFormat="1" applyFont="1" applyFill="1" applyBorder="1" applyAlignment="1">
      <alignment horizontal="center" vertical="center" wrapText="1"/>
    </xf>
    <xf numFmtId="165" fontId="16" fillId="0" borderId="36" xfId="1" applyNumberFormat="1" applyFont="1" applyFill="1" applyBorder="1" applyAlignment="1">
      <alignment horizontal="center" vertical="center" wrapText="1"/>
    </xf>
    <xf numFmtId="2" fontId="30" fillId="0" borderId="11" xfId="0" applyNumberFormat="1" applyFont="1" applyFill="1" applyBorder="1" applyAlignment="1">
      <alignment horizontal="center" vertical="center" wrapText="1"/>
    </xf>
    <xf numFmtId="2" fontId="30" fillId="0" borderId="18" xfId="0" applyNumberFormat="1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1" fontId="16" fillId="0" borderId="12" xfId="2" applyNumberFormat="1" applyFont="1" applyFill="1" applyBorder="1" applyAlignment="1">
      <alignment horizontal="center" vertical="center" wrapText="1"/>
    </xf>
    <xf numFmtId="168" fontId="16" fillId="0" borderId="18" xfId="1" applyNumberFormat="1" applyFont="1" applyFill="1" applyBorder="1" applyAlignment="1">
      <alignment horizontal="center" vertical="center" wrapText="1"/>
    </xf>
    <xf numFmtId="169" fontId="16" fillId="0" borderId="37" xfId="1" applyNumberFormat="1" applyFont="1" applyFill="1" applyBorder="1" applyAlignment="1">
      <alignment horizontal="center" vertical="center" wrapText="1"/>
    </xf>
    <xf numFmtId="0" fontId="30" fillId="0" borderId="11" xfId="0" applyFont="1" applyFill="1" applyBorder="1" applyAlignment="1">
      <alignment horizontal="center" vertical="center" wrapText="1"/>
    </xf>
    <xf numFmtId="165" fontId="16" fillId="0" borderId="18" xfId="1" applyNumberFormat="1" applyFont="1" applyFill="1" applyBorder="1" applyAlignment="1">
      <alignment vertical="center" wrapText="1"/>
    </xf>
    <xf numFmtId="0" fontId="16" fillId="0" borderId="26" xfId="0" applyFont="1" applyFill="1" applyBorder="1" applyAlignment="1">
      <alignment horizontal="center" vertical="center" wrapText="1"/>
    </xf>
    <xf numFmtId="165" fontId="25" fillId="0" borderId="19" xfId="2" applyNumberFormat="1" applyFont="1" applyFill="1" applyBorder="1" applyAlignment="1">
      <alignment horizontal="center" vertical="center" wrapText="1"/>
    </xf>
    <xf numFmtId="4" fontId="23" fillId="0" borderId="11" xfId="0" applyNumberFormat="1" applyFont="1" applyFill="1" applyBorder="1"/>
    <xf numFmtId="165" fontId="17" fillId="0" borderId="19" xfId="2" applyNumberFormat="1" applyFont="1" applyFill="1" applyBorder="1" applyAlignment="1">
      <alignment horizontal="center" vertical="center" wrapText="1"/>
    </xf>
    <xf numFmtId="1" fontId="3" fillId="0" borderId="0" xfId="0" applyNumberFormat="1" applyFont="1" applyFill="1" applyAlignment="1">
      <alignment horizontal="center"/>
    </xf>
    <xf numFmtId="0" fontId="7" fillId="0" borderId="0" xfId="0" applyFont="1" applyFill="1"/>
    <xf numFmtId="0" fontId="15" fillId="0" borderId="18" xfId="1" applyFont="1" applyFill="1" applyBorder="1" applyAlignment="1">
      <alignment vertical="center" wrapText="1"/>
    </xf>
    <xf numFmtId="167" fontId="15" fillId="0" borderId="13" xfId="1" applyNumberFormat="1" applyFont="1" applyFill="1" applyBorder="1" applyAlignment="1">
      <alignment vertical="center" wrapText="1"/>
    </xf>
    <xf numFmtId="0" fontId="5" fillId="0" borderId="18" xfId="1" applyFont="1" applyFill="1" applyBorder="1" applyAlignment="1">
      <alignment horizontal="center" vertical="center"/>
    </xf>
    <xf numFmtId="4" fontId="15" fillId="0" borderId="18" xfId="1" applyNumberFormat="1" applyFont="1" applyFill="1" applyBorder="1" applyAlignment="1">
      <alignment horizontal="center" vertical="center" wrapText="1"/>
    </xf>
    <xf numFmtId="0" fontId="29" fillId="0" borderId="29" xfId="0" applyFont="1" applyFill="1" applyBorder="1"/>
    <xf numFmtId="0" fontId="14" fillId="0" borderId="30" xfId="1" applyFont="1" applyFill="1" applyBorder="1" applyAlignment="1">
      <alignment horizontal="center" vertical="center"/>
    </xf>
    <xf numFmtId="0" fontId="16" fillId="0" borderId="30" xfId="1" applyFont="1" applyFill="1" applyBorder="1" applyAlignment="1">
      <alignment vertical="center" wrapText="1"/>
    </xf>
    <xf numFmtId="4" fontId="16" fillId="0" borderId="30" xfId="1" applyNumberFormat="1" applyFont="1" applyFill="1" applyBorder="1" applyAlignment="1">
      <alignment horizontal="center" vertical="center" wrapText="1"/>
    </xf>
    <xf numFmtId="0" fontId="16" fillId="0" borderId="31" xfId="0" applyFont="1" applyFill="1" applyBorder="1" applyAlignment="1">
      <alignment horizontal="center" vertical="center" wrapText="1"/>
    </xf>
    <xf numFmtId="2" fontId="16" fillId="0" borderId="31" xfId="0" applyNumberFormat="1" applyFont="1" applyFill="1" applyBorder="1" applyAlignment="1">
      <alignment horizontal="center" vertical="center" wrapText="1"/>
    </xf>
    <xf numFmtId="2" fontId="16" fillId="0" borderId="30" xfId="0" applyNumberFormat="1" applyFont="1" applyFill="1" applyBorder="1" applyAlignment="1">
      <alignment horizontal="center" vertical="center" wrapText="1"/>
    </xf>
    <xf numFmtId="4" fontId="16" fillId="0" borderId="32" xfId="1" applyNumberFormat="1" applyFont="1" applyFill="1" applyBorder="1" applyAlignment="1">
      <alignment horizontal="center" vertical="center" wrapText="1"/>
    </xf>
    <xf numFmtId="166" fontId="18" fillId="0" borderId="33" xfId="2" applyNumberFormat="1" applyFont="1" applyFill="1" applyBorder="1" applyAlignment="1">
      <alignment horizontal="center" vertical="center" wrapText="1"/>
    </xf>
    <xf numFmtId="165" fontId="16" fillId="0" borderId="31" xfId="3" applyNumberFormat="1" applyFont="1" applyFill="1" applyBorder="1" applyAlignment="1">
      <alignment horizontal="center" vertical="center" wrapText="1"/>
    </xf>
    <xf numFmtId="165" fontId="16" fillId="0" borderId="30" xfId="2" applyNumberFormat="1" applyFont="1" applyFill="1" applyBorder="1" applyAlignment="1">
      <alignment horizontal="center" vertical="center" wrapText="1"/>
    </xf>
    <xf numFmtId="165" fontId="16" fillId="0" borderId="29" xfId="1" applyNumberFormat="1" applyFont="1" applyFill="1" applyBorder="1" applyAlignment="1">
      <alignment horizontal="center" vertical="center" wrapText="1"/>
    </xf>
    <xf numFmtId="165" fontId="16" fillId="0" borderId="34" xfId="1" applyNumberFormat="1" applyFont="1" applyFill="1" applyBorder="1" applyAlignment="1">
      <alignment horizontal="center" vertical="center" wrapText="1"/>
    </xf>
    <xf numFmtId="0" fontId="2" fillId="0" borderId="32" xfId="0" applyFont="1" applyFill="1" applyBorder="1"/>
    <xf numFmtId="168" fontId="15" fillId="0" borderId="18" xfId="1" applyNumberFormat="1" applyFont="1" applyFill="1" applyBorder="1" applyAlignment="1">
      <alignment horizontal="center" vertical="center" wrapText="1"/>
    </xf>
    <xf numFmtId="165" fontId="15" fillId="0" borderId="25" xfId="2" applyNumberFormat="1" applyFont="1" applyFill="1" applyBorder="1" applyAlignment="1">
      <alignment horizontal="center" vertical="center" wrapText="1"/>
    </xf>
    <xf numFmtId="0" fontId="15" fillId="0" borderId="18" xfId="1" applyFont="1" applyFill="1" applyBorder="1" applyAlignment="1">
      <alignment horizontal="left" vertical="center" wrapText="1"/>
    </xf>
    <xf numFmtId="165" fontId="15" fillId="0" borderId="11" xfId="1" applyNumberFormat="1" applyFont="1" applyFill="1" applyBorder="1" applyAlignment="1">
      <alignment horizontal="center" vertical="center" wrapText="1"/>
    </xf>
    <xf numFmtId="0" fontId="6" fillId="0" borderId="18" xfId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wrapText="1"/>
    </xf>
    <xf numFmtId="166" fontId="30" fillId="0" borderId="11" xfId="0" applyNumberFormat="1" applyFont="1" applyFill="1" applyBorder="1" applyAlignment="1">
      <alignment horizontal="center" vertical="center" wrapText="1"/>
    </xf>
    <xf numFmtId="166" fontId="30" fillId="0" borderId="18" xfId="0" applyNumberFormat="1" applyFont="1" applyFill="1" applyBorder="1" applyAlignment="1">
      <alignment horizontal="center" vertical="center" wrapText="1"/>
    </xf>
    <xf numFmtId="2" fontId="5" fillId="0" borderId="11" xfId="0" applyNumberFormat="1" applyFont="1" applyFill="1" applyBorder="1" applyAlignment="1">
      <alignment horizontal="center" vertical="center" wrapText="1"/>
    </xf>
    <xf numFmtId="2" fontId="5" fillId="0" borderId="18" xfId="0" applyNumberFormat="1" applyFont="1" applyFill="1" applyBorder="1" applyAlignment="1">
      <alignment horizontal="center" vertical="center" wrapText="1"/>
    </xf>
    <xf numFmtId="3" fontId="12" fillId="0" borderId="11" xfId="0" applyNumberFormat="1" applyFont="1" applyFill="1" applyBorder="1" applyAlignment="1">
      <alignment vertical="center"/>
    </xf>
    <xf numFmtId="0" fontId="32" fillId="0" borderId="29" xfId="0" applyFont="1" applyFill="1" applyBorder="1"/>
    <xf numFmtId="0" fontId="16" fillId="0" borderId="30" xfId="0" applyFont="1" applyFill="1" applyBorder="1" applyAlignment="1">
      <alignment horizontal="center" vertical="center" wrapText="1"/>
    </xf>
    <xf numFmtId="165" fontId="15" fillId="0" borderId="31" xfId="2" applyNumberFormat="1" applyFont="1" applyFill="1" applyBorder="1" applyAlignment="1">
      <alignment horizontal="center" vertical="center" wrapText="1"/>
    </xf>
    <xf numFmtId="165" fontId="25" fillId="0" borderId="31" xfId="2" applyNumberFormat="1" applyFont="1" applyFill="1" applyBorder="1" applyAlignment="1">
      <alignment horizontal="center" vertical="center" wrapText="1"/>
    </xf>
    <xf numFmtId="4" fontId="33" fillId="0" borderId="18" xfId="1" applyNumberFormat="1" applyFont="1" applyFill="1" applyBorder="1" applyAlignment="1">
      <alignment horizontal="center" vertical="center" wrapText="1"/>
    </xf>
    <xf numFmtId="0" fontId="29" fillId="0" borderId="11" xfId="0" applyFont="1" applyFill="1" applyBorder="1"/>
    <xf numFmtId="0" fontId="34" fillId="0" borderId="18" xfId="1" applyFont="1" applyFill="1" applyBorder="1" applyAlignment="1">
      <alignment horizontal="center" vertical="center"/>
    </xf>
    <xf numFmtId="0" fontId="34" fillId="0" borderId="18" xfId="1" applyFont="1" applyFill="1" applyBorder="1" applyAlignment="1">
      <alignment vertical="center" wrapText="1"/>
    </xf>
    <xf numFmtId="0" fontId="34" fillId="0" borderId="11" xfId="0" applyFont="1" applyFill="1" applyBorder="1" applyAlignment="1">
      <alignment horizontal="center" vertical="center" wrapText="1"/>
    </xf>
    <xf numFmtId="2" fontId="17" fillId="0" borderId="11" xfId="0" applyNumberFormat="1" applyFont="1" applyFill="1" applyBorder="1" applyAlignment="1">
      <alignment horizontal="center" vertical="center" wrapText="1"/>
    </xf>
    <xf numFmtId="2" fontId="17" fillId="0" borderId="18" xfId="0" applyNumberFormat="1" applyFont="1" applyFill="1" applyBorder="1" applyAlignment="1">
      <alignment horizontal="center" vertical="center" wrapText="1"/>
    </xf>
    <xf numFmtId="4" fontId="17" fillId="0" borderId="18" xfId="1" applyNumberFormat="1" applyFont="1" applyFill="1" applyBorder="1" applyAlignment="1">
      <alignment horizontal="center" vertical="center" wrapText="1"/>
    </xf>
    <xf numFmtId="4" fontId="17" fillId="0" borderId="20" xfId="1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0" fontId="17" fillId="0" borderId="18" xfId="1" applyFont="1" applyFill="1" applyBorder="1" applyAlignment="1">
      <alignment horizontal="center" vertical="center"/>
    </xf>
    <xf numFmtId="165" fontId="17" fillId="0" borderId="19" xfId="3" applyNumberFormat="1" applyFont="1" applyFill="1" applyBorder="1" applyAlignment="1">
      <alignment horizontal="center" vertical="center" wrapText="1"/>
    </xf>
    <xf numFmtId="165" fontId="17" fillId="0" borderId="11" xfId="2" applyNumberFormat="1" applyFont="1" applyFill="1" applyBorder="1" applyAlignment="1">
      <alignment horizontal="center" vertical="center" wrapText="1"/>
    </xf>
    <xf numFmtId="165" fontId="17" fillId="0" borderId="26" xfId="2" applyNumberFormat="1" applyFont="1" applyFill="1" applyBorder="1" applyAlignment="1">
      <alignment horizontal="center" vertical="center" wrapText="1"/>
    </xf>
    <xf numFmtId="165" fontId="17" fillId="0" borderId="10" xfId="1" applyNumberFormat="1" applyFont="1" applyFill="1" applyBorder="1" applyAlignment="1">
      <alignment horizontal="center" vertical="center" wrapText="1"/>
    </xf>
    <xf numFmtId="165" fontId="17" fillId="0" borderId="14" xfId="1" applyNumberFormat="1" applyFont="1" applyFill="1" applyBorder="1" applyAlignment="1">
      <alignment horizontal="center" vertical="center" wrapText="1"/>
    </xf>
    <xf numFmtId="0" fontId="36" fillId="0" borderId="11" xfId="1" applyFont="1" applyFill="1" applyBorder="1" applyAlignment="1">
      <alignment vertical="center" wrapText="1"/>
    </xf>
    <xf numFmtId="164" fontId="36" fillId="0" borderId="11" xfId="1" applyNumberFormat="1" applyFont="1" applyFill="1" applyBorder="1" applyAlignment="1">
      <alignment horizontal="center" vertical="center" wrapText="1"/>
    </xf>
    <xf numFmtId="164" fontId="36" fillId="0" borderId="12" xfId="1" applyNumberFormat="1" applyFont="1" applyFill="1" applyBorder="1" applyAlignment="1">
      <alignment horizontal="center" vertical="center" wrapText="1"/>
    </xf>
    <xf numFmtId="165" fontId="36" fillId="0" borderId="11" xfId="2" applyNumberFormat="1" applyFont="1" applyFill="1" applyBorder="1" applyAlignment="1">
      <alignment horizontal="center"/>
    </xf>
    <xf numFmtId="165" fontId="36" fillId="0" borderId="11" xfId="1" applyNumberFormat="1" applyFont="1" applyFill="1" applyBorder="1" applyAlignment="1">
      <alignment horizontal="center"/>
    </xf>
    <xf numFmtId="165" fontId="36" fillId="0" borderId="12" xfId="1" applyNumberFormat="1" applyFont="1" applyFill="1" applyBorder="1" applyAlignment="1">
      <alignment horizontal="center"/>
    </xf>
    <xf numFmtId="165" fontId="36" fillId="0" borderId="10" xfId="1" applyNumberFormat="1" applyFont="1" applyFill="1" applyBorder="1" applyAlignment="1">
      <alignment horizontal="center"/>
    </xf>
    <xf numFmtId="165" fontId="36" fillId="0" borderId="14" xfId="1" applyNumberFormat="1" applyFont="1" applyFill="1" applyBorder="1" applyAlignment="1">
      <alignment horizontal="center"/>
    </xf>
    <xf numFmtId="165" fontId="36" fillId="0" borderId="18" xfId="1" applyNumberFormat="1" applyFont="1" applyFill="1" applyBorder="1" applyAlignment="1">
      <alignment horizontal="center"/>
    </xf>
    <xf numFmtId="165" fontId="36" fillId="0" borderId="21" xfId="1" applyNumberFormat="1" applyFont="1" applyFill="1" applyBorder="1" applyAlignment="1">
      <alignment horizontal="center"/>
    </xf>
    <xf numFmtId="165" fontId="36" fillId="0" borderId="38" xfId="1" applyNumberFormat="1" applyFont="1" applyFill="1" applyBorder="1" applyAlignment="1">
      <alignment horizontal="center"/>
    </xf>
    <xf numFmtId="169" fontId="36" fillId="0" borderId="14" xfId="1" applyNumberFormat="1" applyFont="1" applyFill="1" applyBorder="1" applyAlignment="1">
      <alignment horizontal="center"/>
    </xf>
    <xf numFmtId="165" fontId="36" fillId="0" borderId="39" xfId="1" applyNumberFormat="1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6" fillId="0" borderId="0" xfId="1" applyFont="1" applyFill="1" applyBorder="1" applyAlignment="1">
      <alignment horizontal="center" vertical="center" wrapText="1"/>
    </xf>
    <xf numFmtId="164" fontId="16" fillId="0" borderId="25" xfId="1" applyNumberFormat="1" applyFont="1" applyFill="1" applyBorder="1" applyAlignment="1">
      <alignment horizontal="center" vertical="center" wrapText="1"/>
    </xf>
    <xf numFmtId="1" fontId="18" fillId="0" borderId="10" xfId="1" applyNumberFormat="1" applyFont="1" applyFill="1" applyBorder="1" applyAlignment="1">
      <alignment horizontal="center" vertical="center" wrapText="1"/>
    </xf>
    <xf numFmtId="1" fontId="19" fillId="0" borderId="18" xfId="1" applyNumberFormat="1" applyFont="1" applyFill="1" applyBorder="1" applyAlignment="1">
      <alignment horizontal="center" vertical="center" wrapText="1"/>
    </xf>
    <xf numFmtId="1" fontId="18" fillId="0" borderId="14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4" fontId="13" fillId="0" borderId="11" xfId="0" applyNumberFormat="1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165" fontId="40" fillId="0" borderId="11" xfId="2" applyNumberFormat="1" applyFont="1" applyFill="1" applyBorder="1" applyAlignment="1">
      <alignment horizontal="center" vertical="center" wrapText="1"/>
    </xf>
    <xf numFmtId="165" fontId="41" fillId="0" borderId="11" xfId="2" applyNumberFormat="1" applyFont="1" applyFill="1" applyBorder="1" applyAlignment="1">
      <alignment horizontal="center" vertical="center" wrapText="1"/>
    </xf>
    <xf numFmtId="165" fontId="41" fillId="0" borderId="11" xfId="1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wrapText="1"/>
    </xf>
    <xf numFmtId="164" fontId="16" fillId="0" borderId="0" xfId="0" applyNumberFormat="1" applyFont="1" applyFill="1" applyAlignment="1">
      <alignment horizontal="center" vertical="center" wrapText="1"/>
    </xf>
    <xf numFmtId="1" fontId="18" fillId="0" borderId="12" xfId="1" applyNumberFormat="1" applyFont="1" applyFill="1" applyBorder="1" applyAlignment="1">
      <alignment horizontal="center" vertical="center" wrapText="1"/>
    </xf>
    <xf numFmtId="1" fontId="18" fillId="0" borderId="22" xfId="1" applyNumberFormat="1" applyFont="1" applyFill="1" applyBorder="1" applyAlignment="1">
      <alignment horizontal="center" vertical="center" wrapText="1"/>
    </xf>
    <xf numFmtId="14" fontId="13" fillId="0" borderId="11" xfId="0" applyNumberFormat="1" applyFont="1" applyFill="1" applyBorder="1" applyAlignment="1">
      <alignment horizontal="center"/>
    </xf>
    <xf numFmtId="0" fontId="13" fillId="0" borderId="11" xfId="0" applyFont="1" applyFill="1" applyBorder="1" applyAlignment="1">
      <alignment horizontal="center"/>
    </xf>
    <xf numFmtId="1" fontId="18" fillId="0" borderId="18" xfId="1" applyNumberFormat="1" applyFont="1" applyFill="1" applyBorder="1" applyAlignment="1">
      <alignment horizontal="center" vertical="center" wrapText="1"/>
    </xf>
    <xf numFmtId="1" fontId="18" fillId="0" borderId="20" xfId="1" applyNumberFormat="1" applyFont="1" applyFill="1" applyBorder="1" applyAlignment="1">
      <alignment horizontal="center" vertical="center" wrapText="1"/>
    </xf>
    <xf numFmtId="1" fontId="18" fillId="0" borderId="11" xfId="1" applyNumberFormat="1" applyFont="1" applyFill="1" applyBorder="1" applyAlignment="1">
      <alignment horizontal="center" vertical="center" wrapText="1"/>
    </xf>
    <xf numFmtId="1" fontId="18" fillId="0" borderId="21" xfId="1" applyNumberFormat="1" applyFont="1" applyFill="1" applyBorder="1" applyAlignment="1">
      <alignment horizontal="center" vertical="center" wrapText="1"/>
    </xf>
    <xf numFmtId="1" fontId="18" fillId="0" borderId="14" xfId="1" applyNumberFormat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center" vertical="center" wrapText="1"/>
    </xf>
    <xf numFmtId="1" fontId="18" fillId="0" borderId="10" xfId="1" applyNumberFormat="1" applyFont="1" applyFill="1" applyBorder="1" applyAlignment="1">
      <alignment horizontal="center" vertical="center" wrapText="1"/>
    </xf>
    <xf numFmtId="49" fontId="18" fillId="0" borderId="11" xfId="1" applyNumberFormat="1" applyFont="1" applyFill="1" applyBorder="1" applyAlignment="1">
      <alignment horizontal="center" vertical="center" wrapText="1"/>
    </xf>
    <xf numFmtId="49" fontId="18" fillId="0" borderId="12" xfId="1" applyNumberFormat="1" applyFont="1" applyFill="1" applyBorder="1" applyAlignment="1">
      <alignment horizontal="center" vertical="center" wrapText="1"/>
    </xf>
    <xf numFmtId="49" fontId="18" fillId="0" borderId="18" xfId="1" applyNumberFormat="1" applyFont="1" applyFill="1" applyBorder="1" applyAlignment="1">
      <alignment horizontal="center" vertical="center" wrapText="1"/>
    </xf>
    <xf numFmtId="49" fontId="18" fillId="0" borderId="22" xfId="1" applyNumberFormat="1" applyFont="1" applyFill="1" applyBorder="1" applyAlignment="1">
      <alignment horizontal="center" vertical="center" wrapText="1"/>
    </xf>
    <xf numFmtId="49" fontId="18" fillId="0" borderId="20" xfId="1" applyNumberFormat="1" applyFont="1" applyFill="1" applyBorder="1" applyAlignment="1">
      <alignment horizontal="center" vertical="center" wrapText="1"/>
    </xf>
    <xf numFmtId="49" fontId="18" fillId="0" borderId="21" xfId="1" applyNumberFormat="1" applyFont="1" applyFill="1" applyBorder="1" applyAlignment="1">
      <alignment horizontal="center" vertical="center" wrapText="1"/>
    </xf>
    <xf numFmtId="49" fontId="18" fillId="0" borderId="14" xfId="1" applyNumberFormat="1" applyFont="1" applyFill="1" applyBorder="1" applyAlignment="1">
      <alignment horizontal="center" vertical="center" wrapText="1"/>
    </xf>
    <xf numFmtId="0" fontId="17" fillId="0" borderId="12" xfId="0" applyFont="1" applyFill="1" applyBorder="1" applyAlignment="1">
      <alignment horizontal="center" vertical="center"/>
    </xf>
    <xf numFmtId="0" fontId="17" fillId="0" borderId="20" xfId="0" applyFont="1" applyFill="1" applyBorder="1" applyAlignment="1">
      <alignment horizontal="center" vertical="center"/>
    </xf>
    <xf numFmtId="49" fontId="18" fillId="0" borderId="10" xfId="1" applyNumberFormat="1" applyFont="1" applyFill="1" applyBorder="1" applyAlignment="1">
      <alignment horizontal="center" vertical="center" wrapText="1"/>
    </xf>
    <xf numFmtId="1" fontId="18" fillId="2" borderId="12" xfId="1" applyNumberFormat="1" applyFont="1" applyFill="1" applyBorder="1" applyAlignment="1">
      <alignment horizontal="center" vertical="center" wrapText="1"/>
    </xf>
    <xf numFmtId="1" fontId="18" fillId="2" borderId="18" xfId="1" applyNumberFormat="1" applyFont="1" applyFill="1" applyBorder="1" applyAlignment="1">
      <alignment horizontal="center" vertical="center" wrapText="1"/>
    </xf>
    <xf numFmtId="1" fontId="19" fillId="0" borderId="11" xfId="1" applyNumberFormat="1" applyFont="1" applyFill="1" applyBorder="1" applyAlignment="1">
      <alignment horizontal="center" vertical="center" wrapText="1"/>
    </xf>
    <xf numFmtId="1" fontId="19" fillId="0" borderId="12" xfId="1" applyNumberFormat="1" applyFont="1" applyFill="1" applyBorder="1" applyAlignment="1">
      <alignment horizontal="center" vertical="center" wrapText="1"/>
    </xf>
    <xf numFmtId="1" fontId="19" fillId="0" borderId="18" xfId="1" applyNumberFormat="1" applyFont="1" applyFill="1" applyBorder="1" applyAlignment="1">
      <alignment horizontal="center" vertical="center" wrapText="1"/>
    </xf>
    <xf numFmtId="164" fontId="16" fillId="0" borderId="19" xfId="1" applyNumberFormat="1" applyFont="1" applyFill="1" applyBorder="1" applyAlignment="1">
      <alignment horizontal="center" vertical="center" wrapText="1"/>
    </xf>
    <xf numFmtId="164" fontId="16" fillId="0" borderId="23" xfId="1" applyNumberFormat="1" applyFont="1" applyFill="1" applyBorder="1" applyAlignment="1">
      <alignment horizontal="center" vertical="center" wrapText="1"/>
    </xf>
    <xf numFmtId="164" fontId="16" fillId="0" borderId="25" xfId="1" applyNumberFormat="1" applyFont="1" applyFill="1" applyBorder="1" applyAlignment="1">
      <alignment horizontal="center" vertical="center" wrapText="1"/>
    </xf>
    <xf numFmtId="164" fontId="17" fillId="0" borderId="12" xfId="1" applyNumberFormat="1" applyFont="1" applyFill="1" applyBorder="1" applyAlignment="1">
      <alignment horizontal="center" vertical="center" wrapText="1"/>
    </xf>
    <xf numFmtId="164" fontId="17" fillId="0" borderId="20" xfId="1" applyNumberFormat="1" applyFont="1" applyFill="1" applyBorder="1" applyAlignment="1">
      <alignment horizontal="center" vertical="center" wrapText="1"/>
    </xf>
    <xf numFmtId="164" fontId="20" fillId="0" borderId="24" xfId="1" applyNumberFormat="1" applyFont="1" applyFill="1" applyBorder="1" applyAlignment="1">
      <alignment horizontal="center" vertical="center" wrapText="1"/>
    </xf>
    <xf numFmtId="164" fontId="20" fillId="0" borderId="2" xfId="1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textRotation="90"/>
    </xf>
    <xf numFmtId="0" fontId="4" fillId="0" borderId="18" xfId="1" applyFont="1" applyFill="1" applyBorder="1" applyAlignment="1">
      <alignment horizontal="center" vertical="center" wrapText="1"/>
    </xf>
    <xf numFmtId="0" fontId="0" fillId="0" borderId="18" xfId="0" applyFill="1" applyBorder="1" applyAlignment="1">
      <alignment horizontal="center" vertical="center" wrapText="1"/>
    </xf>
    <xf numFmtId="0" fontId="15" fillId="0" borderId="19" xfId="1" applyFont="1" applyFill="1" applyBorder="1" applyAlignment="1">
      <alignment horizontal="center" vertical="center" wrapText="1"/>
    </xf>
    <xf numFmtId="0" fontId="15" fillId="0" borderId="23" xfId="1" applyFont="1" applyFill="1" applyBorder="1" applyAlignment="1">
      <alignment horizontal="center" vertical="center" wrapText="1"/>
    </xf>
    <xf numFmtId="0" fontId="15" fillId="0" borderId="25" xfId="1" applyFont="1" applyFill="1" applyBorder="1" applyAlignment="1">
      <alignment horizontal="center" vertical="center" wrapText="1"/>
    </xf>
    <xf numFmtId="0" fontId="16" fillId="0" borderId="19" xfId="1" applyFont="1" applyFill="1" applyBorder="1" applyAlignment="1">
      <alignment horizontal="center" vertical="center" wrapText="1"/>
    </xf>
    <xf numFmtId="0" fontId="16" fillId="0" borderId="23" xfId="1" applyFont="1" applyFill="1" applyBorder="1" applyAlignment="1">
      <alignment horizontal="center" vertical="center" wrapText="1"/>
    </xf>
    <xf numFmtId="0" fontId="16" fillId="0" borderId="25" xfId="1" applyFont="1" applyFill="1" applyBorder="1" applyAlignment="1">
      <alignment horizontal="center" vertical="center" wrapText="1"/>
    </xf>
    <xf numFmtId="164" fontId="20" fillId="0" borderId="19" xfId="1" applyNumberFormat="1" applyFont="1" applyFill="1" applyBorder="1" applyAlignment="1">
      <alignment horizontal="center" vertical="center" wrapText="1"/>
    </xf>
    <xf numFmtId="164" fontId="20" fillId="0" borderId="25" xfId="1" applyNumberFormat="1" applyFont="1" applyFill="1" applyBorder="1" applyAlignment="1">
      <alignment horizontal="center" vertical="center" wrapText="1"/>
    </xf>
    <xf numFmtId="164" fontId="15" fillId="0" borderId="25" xfId="1" applyNumberFormat="1" applyFont="1" applyFill="1" applyBorder="1" applyAlignment="1">
      <alignment vertical="center" wrapText="1"/>
    </xf>
  </cellXfs>
  <cellStyles count="68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N399"/>
  <sheetViews>
    <sheetView tabSelected="1" topLeftCell="A3" zoomScale="80" zoomScaleNormal="80" zoomScaleSheetLayoutView="90" workbookViewId="0">
      <pane xSplit="12" ySplit="12" topLeftCell="M327" activePane="bottomRight" state="frozen"/>
      <selection activeCell="A52" sqref="A52:XFD52"/>
      <selection pane="topRight" activeCell="A52" sqref="A52:XFD52"/>
      <selection pane="bottomLeft" activeCell="A52" sqref="A52:XFD52"/>
      <selection pane="bottomRight" activeCell="G14" sqref="G14"/>
    </sheetView>
  </sheetViews>
  <sheetFormatPr defaultColWidth="9.140625" defaultRowHeight="15.75" x14ac:dyDescent="0.25"/>
  <cols>
    <col min="1" max="1" width="7.5703125" style="1" customWidth="1"/>
    <col min="2" max="2" width="10" style="1" customWidth="1"/>
    <col min="3" max="3" width="42.140625" style="2" customWidth="1"/>
    <col min="4" max="4" width="12.5703125" style="2" customWidth="1"/>
    <col min="5" max="5" width="10.140625" style="3" customWidth="1"/>
    <col min="6" max="6" width="10.140625" style="3" hidden="1" customWidth="1"/>
    <col min="7" max="8" width="8.5703125" style="3" customWidth="1"/>
    <col min="9" max="12" width="4.85546875" style="3" customWidth="1"/>
    <col min="13" max="13" width="13.5703125" style="5" customWidth="1"/>
    <col min="14" max="14" width="16" style="5" customWidth="1"/>
    <col min="15" max="15" width="11.28515625" style="5" customWidth="1"/>
    <col min="16" max="16" width="18.28515625" style="5" customWidth="1"/>
    <col min="17" max="17" width="11.28515625" style="8" hidden="1" customWidth="1"/>
    <col min="18" max="18" width="15.42578125" style="8" hidden="1" customWidth="1"/>
    <col min="19" max="19" width="10.5703125" style="142" customWidth="1"/>
    <col min="20" max="20" width="15.28515625" style="5" customWidth="1"/>
    <col min="21" max="21" width="12.28515625" style="5" hidden="1" customWidth="1"/>
    <col min="22" max="22" width="16.7109375" style="5" hidden="1" customWidth="1"/>
    <col min="23" max="23" width="12.140625" style="5" customWidth="1"/>
    <col min="24" max="24" width="15.5703125" style="5" customWidth="1"/>
    <col min="25" max="25" width="10.7109375" style="5" hidden="1" customWidth="1"/>
    <col min="26" max="26" width="15.7109375" style="5" hidden="1" customWidth="1"/>
    <col min="27" max="27" width="10.5703125" style="5" customWidth="1"/>
    <col min="28" max="28" width="19.140625" style="5" customWidth="1"/>
    <col min="29" max="29" width="10.5703125" style="5" hidden="1" customWidth="1"/>
    <col min="30" max="30" width="15.5703125" style="5" hidden="1" customWidth="1"/>
    <col min="31" max="31" width="11.140625" style="5" hidden="1" customWidth="1"/>
    <col min="32" max="32" width="15.42578125" style="5" hidden="1" customWidth="1"/>
    <col min="33" max="33" width="11.85546875" style="5" hidden="1" customWidth="1"/>
    <col min="34" max="34" width="16.85546875" style="5" hidden="1" customWidth="1"/>
    <col min="35" max="35" width="13.85546875" style="5" customWidth="1"/>
    <col min="36" max="36" width="17" style="5" customWidth="1"/>
    <col min="37" max="37" width="11.85546875" style="5" customWidth="1"/>
    <col min="38" max="38" width="17.140625" style="5" customWidth="1"/>
    <col min="39" max="39" width="10" style="5" hidden="1" customWidth="1"/>
    <col min="40" max="40" width="13.7109375" style="5" hidden="1" customWidth="1"/>
    <col min="41" max="41" width="11.28515625" style="8" hidden="1" customWidth="1"/>
    <col min="42" max="42" width="19" style="8" hidden="1" customWidth="1"/>
    <col min="43" max="43" width="9" style="5" hidden="1" customWidth="1"/>
    <col min="44" max="44" width="16.140625" style="5" hidden="1" customWidth="1"/>
    <col min="45" max="45" width="12.42578125" style="5" hidden="1" customWidth="1"/>
    <col min="46" max="46" width="14.5703125" style="5" hidden="1" customWidth="1"/>
    <col min="47" max="47" width="11.5703125" style="5" hidden="1" customWidth="1"/>
    <col min="48" max="48" width="17.42578125" style="5" hidden="1" customWidth="1"/>
    <col min="49" max="49" width="12.140625" style="5" hidden="1" customWidth="1"/>
    <col min="50" max="50" width="14.7109375" style="5" hidden="1" customWidth="1"/>
    <col min="51" max="51" width="10.42578125" style="5" hidden="1" customWidth="1"/>
    <col min="52" max="52" width="13.7109375" style="5" hidden="1" customWidth="1"/>
    <col min="53" max="53" width="12.42578125" style="5" customWidth="1"/>
    <col min="54" max="54" width="17.28515625" style="5" customWidth="1"/>
    <col min="55" max="55" width="9.28515625" style="5" customWidth="1"/>
    <col min="56" max="56" width="14.28515625" style="5" customWidth="1"/>
    <col min="57" max="57" width="11.140625" style="5" customWidth="1"/>
    <col min="58" max="58" width="15.85546875" style="5" customWidth="1"/>
    <col min="59" max="59" width="12" style="5" customWidth="1"/>
    <col min="60" max="60" width="14.85546875" style="5" customWidth="1"/>
    <col min="61" max="61" width="11.28515625" style="5" customWidth="1"/>
    <col min="62" max="62" width="16.5703125" style="5" customWidth="1"/>
    <col min="63" max="63" width="11.85546875" style="5" customWidth="1"/>
    <col min="64" max="64" width="16.85546875" style="5" customWidth="1"/>
    <col min="65" max="65" width="11.28515625" style="5" hidden="1" customWidth="1"/>
    <col min="66" max="66" width="15.7109375" style="5" hidden="1" customWidth="1"/>
    <col min="67" max="67" width="11.28515625" style="5" customWidth="1"/>
    <col min="68" max="68" width="16.140625" style="5" customWidth="1"/>
    <col min="69" max="69" width="9.42578125" style="5" hidden="1" customWidth="1"/>
    <col min="70" max="70" width="16" style="5" hidden="1" customWidth="1"/>
    <col min="71" max="71" width="12" style="5" hidden="1" customWidth="1"/>
    <col min="72" max="72" width="16.85546875" style="5" hidden="1" customWidth="1"/>
    <col min="73" max="73" width="10.5703125" style="5" hidden="1" customWidth="1"/>
    <col min="74" max="74" width="16.28515625" style="5" hidden="1" customWidth="1"/>
    <col min="75" max="75" width="11.42578125" style="5" customWidth="1"/>
    <col min="76" max="76" width="17.28515625" style="5" customWidth="1"/>
    <col min="77" max="77" width="11.28515625" style="5" hidden="1" customWidth="1"/>
    <col min="78" max="78" width="15.5703125" style="5" hidden="1" customWidth="1"/>
    <col min="79" max="79" width="11.85546875" style="5" hidden="1" customWidth="1"/>
    <col min="80" max="80" width="14.7109375" style="5" hidden="1" customWidth="1"/>
    <col min="81" max="81" width="11.140625" style="5" hidden="1" customWidth="1"/>
    <col min="82" max="82" width="15.140625" style="5" hidden="1" customWidth="1"/>
    <col min="83" max="83" width="11.42578125" style="5" customWidth="1"/>
    <col min="84" max="84" width="15.140625" style="5" customWidth="1"/>
    <col min="85" max="85" width="13.7109375" style="5" customWidth="1"/>
    <col min="86" max="86" width="16.28515625" style="5" customWidth="1"/>
    <col min="87" max="87" width="11.140625" style="5" hidden="1" customWidth="1"/>
    <col min="88" max="88" width="14.140625" style="5" hidden="1" customWidth="1"/>
    <col min="89" max="89" width="11.28515625" style="5" hidden="1" customWidth="1"/>
    <col min="90" max="90" width="15" style="5" hidden="1" customWidth="1"/>
    <col min="91" max="91" width="12" style="5" hidden="1" customWidth="1"/>
    <col min="92" max="92" width="16.140625" style="5" hidden="1" customWidth="1"/>
    <col min="93" max="93" width="11.140625" style="5" hidden="1" customWidth="1"/>
    <col min="94" max="94" width="15.7109375" style="5" hidden="1" customWidth="1"/>
    <col min="95" max="95" width="11.28515625" style="5" hidden="1" customWidth="1"/>
    <col min="96" max="96" width="15.28515625" style="5" hidden="1" customWidth="1"/>
    <col min="97" max="97" width="10.85546875" style="5" hidden="1" customWidth="1"/>
    <col min="98" max="98" width="17" style="5" hidden="1" customWidth="1"/>
    <col min="99" max="99" width="11.85546875" style="5" hidden="1" customWidth="1"/>
    <col min="100" max="100" width="16.28515625" style="5" hidden="1" customWidth="1"/>
    <col min="101" max="101" width="12.140625" style="5" customWidth="1"/>
    <col min="102" max="102" width="19.5703125" style="5" customWidth="1"/>
    <col min="103" max="103" width="11.7109375" style="5" hidden="1" customWidth="1"/>
    <col min="104" max="104" width="16.5703125" style="5" hidden="1" customWidth="1"/>
    <col min="105" max="105" width="12.42578125" style="5" hidden="1" customWidth="1"/>
    <col min="106" max="106" width="13.5703125" style="5" hidden="1" customWidth="1"/>
    <col min="107" max="107" width="11.28515625" style="5" hidden="1" customWidth="1"/>
    <col min="108" max="108" width="17.140625" style="5" hidden="1" customWidth="1"/>
    <col min="109" max="109" width="9" style="5" hidden="1" customWidth="1"/>
    <col min="110" max="110" width="17.7109375" style="5" hidden="1" customWidth="1"/>
    <col min="111" max="111" width="11.85546875" style="5" hidden="1" customWidth="1"/>
    <col min="112" max="112" width="17.42578125" style="5" hidden="1" customWidth="1"/>
    <col min="113" max="113" width="9.140625" style="5" hidden="1" customWidth="1"/>
    <col min="114" max="114" width="16.140625" style="5" hidden="1" customWidth="1"/>
    <col min="115" max="115" width="13.5703125" style="5" hidden="1" customWidth="1"/>
    <col min="116" max="116" width="17" style="5" hidden="1" customWidth="1"/>
    <col min="117" max="117" width="13.85546875" style="7" hidden="1" customWidth="1"/>
    <col min="118" max="118" width="18.85546875" style="8" hidden="1" customWidth="1"/>
    <col min="119" max="16384" width="9.140625" style="1"/>
  </cols>
  <sheetData>
    <row r="1" spans="1:118" ht="18.75" hidden="1" customHeight="1" x14ac:dyDescent="0.25">
      <c r="K1" s="4"/>
      <c r="L1" s="4"/>
      <c r="Q1" s="4"/>
      <c r="R1" s="4"/>
      <c r="S1" s="6"/>
      <c r="T1" s="4"/>
      <c r="AO1" s="4"/>
      <c r="AP1" s="4"/>
    </row>
    <row r="2" spans="1:118" ht="19.5" hidden="1" customHeight="1" x14ac:dyDescent="0.25">
      <c r="K2" s="212"/>
      <c r="L2" s="212"/>
      <c r="Q2" s="4"/>
      <c r="R2" s="4"/>
      <c r="S2" s="6"/>
      <c r="T2" s="4"/>
      <c r="AO2" s="4"/>
      <c r="AP2" s="4"/>
    </row>
    <row r="3" spans="1:118" ht="27.75" customHeight="1" x14ac:dyDescent="0.25">
      <c r="H3" s="219" t="s">
        <v>524</v>
      </c>
      <c r="I3" s="219"/>
      <c r="J3" s="219"/>
      <c r="K3" s="219"/>
      <c r="L3" s="207"/>
      <c r="Q3" s="4"/>
      <c r="R3" s="4"/>
      <c r="S3" s="6"/>
      <c r="T3" s="4"/>
      <c r="AO3" s="4"/>
      <c r="AP3" s="4"/>
    </row>
    <row r="4" spans="1:118" ht="42.75" customHeight="1" x14ac:dyDescent="0.25">
      <c r="H4" s="219" t="s">
        <v>523</v>
      </c>
      <c r="I4" s="219"/>
      <c r="J4" s="219"/>
      <c r="K4" s="219"/>
      <c r="L4" s="219"/>
      <c r="Q4" s="4"/>
      <c r="R4" s="4"/>
      <c r="S4" s="6"/>
      <c r="T4" s="4"/>
      <c r="AK4" s="206"/>
      <c r="AL4" s="206"/>
      <c r="AO4" s="4"/>
      <c r="AP4" s="4"/>
      <c r="BE4" s="206"/>
      <c r="BF4" s="206"/>
      <c r="BG4" s="206"/>
      <c r="BH4" s="206"/>
      <c r="BI4" s="206"/>
      <c r="BJ4" s="206"/>
      <c r="BK4" s="206"/>
      <c r="BL4" s="206"/>
      <c r="BM4" s="206"/>
      <c r="BN4" s="206"/>
      <c r="BO4" s="206"/>
      <c r="BP4" s="206"/>
      <c r="BQ4" s="206"/>
      <c r="BR4" s="206"/>
      <c r="BS4" s="206"/>
      <c r="BT4" s="206"/>
      <c r="BU4" s="206"/>
      <c r="BV4" s="206"/>
      <c r="BW4" s="206"/>
      <c r="BX4" s="206"/>
      <c r="BY4" s="206"/>
      <c r="BZ4" s="206"/>
      <c r="CA4" s="206"/>
      <c r="CB4" s="206"/>
      <c r="CC4" s="206"/>
      <c r="CD4" s="206"/>
      <c r="CE4" s="206"/>
      <c r="CF4" s="206"/>
      <c r="CG4" s="206"/>
      <c r="CH4" s="206"/>
      <c r="CI4" s="206"/>
      <c r="CJ4" s="206"/>
      <c r="CK4" s="206"/>
      <c r="CL4" s="206"/>
      <c r="CM4" s="206"/>
      <c r="CN4" s="206"/>
      <c r="CO4" s="206"/>
      <c r="CP4" s="206"/>
      <c r="CQ4" s="206"/>
      <c r="CR4" s="206"/>
      <c r="CS4" s="206"/>
      <c r="CT4" s="206"/>
      <c r="CU4" s="206"/>
      <c r="CV4" s="206"/>
      <c r="CW4" s="206"/>
      <c r="CX4" s="206"/>
    </row>
    <row r="5" spans="1:118" ht="48.75" customHeight="1" x14ac:dyDescent="0.25">
      <c r="A5" s="143"/>
      <c r="B5" s="229" t="s">
        <v>0</v>
      </c>
      <c r="C5" s="229"/>
      <c r="D5" s="229"/>
      <c r="E5" s="229"/>
      <c r="F5" s="229"/>
      <c r="G5" s="229"/>
      <c r="H5" s="229"/>
      <c r="I5" s="229"/>
      <c r="J5" s="229"/>
      <c r="K5" s="229"/>
      <c r="L5" s="229"/>
      <c r="M5" s="10"/>
      <c r="N5" s="10"/>
      <c r="O5" s="10"/>
      <c r="P5" s="10"/>
      <c r="Q5" s="10"/>
      <c r="R5" s="10"/>
      <c r="S5" s="11"/>
      <c r="T5" s="10"/>
      <c r="U5" s="10"/>
      <c r="V5" s="10"/>
      <c r="W5" s="10"/>
      <c r="X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4"/>
      <c r="AL5" s="4"/>
      <c r="AM5" s="12"/>
      <c r="AN5" s="12"/>
      <c r="AO5" s="10"/>
      <c r="AP5" s="10"/>
      <c r="AQ5" s="12"/>
      <c r="AR5" s="12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4"/>
      <c r="BF5" s="4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10"/>
      <c r="CB5" s="10"/>
      <c r="CC5" s="10"/>
      <c r="CD5" s="10"/>
      <c r="CE5" s="10"/>
      <c r="CF5" s="10"/>
      <c r="CK5" s="4"/>
      <c r="CL5" s="4"/>
      <c r="CM5" s="10"/>
      <c r="CN5" s="10"/>
      <c r="CO5" s="10"/>
      <c r="CP5" s="10"/>
      <c r="CQ5" s="10"/>
      <c r="CR5" s="10"/>
      <c r="CS5" s="10"/>
      <c r="CT5" s="10"/>
      <c r="CU5" s="4"/>
      <c r="CV5" s="4"/>
      <c r="CW5" s="4"/>
      <c r="CX5" s="4"/>
      <c r="DA5" s="12"/>
      <c r="DB5" s="12"/>
      <c r="DC5" s="12"/>
      <c r="DD5" s="12"/>
      <c r="DE5" s="12"/>
      <c r="DF5" s="12"/>
      <c r="DG5" s="12"/>
      <c r="DH5" s="12"/>
      <c r="DI5" s="4"/>
      <c r="DJ5" s="4"/>
      <c r="DK5" s="13"/>
    </row>
    <row r="6" spans="1:118" ht="21.75" hidden="1" customHeight="1" x14ac:dyDescent="0.3">
      <c r="A6" s="143"/>
      <c r="B6" s="14"/>
      <c r="C6" s="15"/>
      <c r="D6" s="212"/>
      <c r="E6" s="212"/>
      <c r="F6" s="212"/>
      <c r="G6" s="212"/>
      <c r="H6" s="212"/>
      <c r="I6" s="9"/>
      <c r="J6" s="9"/>
      <c r="K6" s="9"/>
      <c r="L6" s="9"/>
      <c r="M6" s="16" t="s">
        <v>1</v>
      </c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8"/>
      <c r="AO6" s="19" t="s">
        <v>2</v>
      </c>
      <c r="AP6" s="20"/>
      <c r="AQ6" s="20"/>
      <c r="AR6" s="20"/>
      <c r="AS6" s="20"/>
      <c r="AT6" s="20"/>
      <c r="AU6" s="20"/>
      <c r="AV6" s="20"/>
      <c r="AW6" s="20"/>
      <c r="AX6" s="20"/>
      <c r="AY6" s="20"/>
      <c r="AZ6" s="20"/>
      <c r="BA6" s="20"/>
      <c r="BB6" s="20"/>
      <c r="BC6" s="20"/>
      <c r="BD6" s="20"/>
      <c r="BE6" s="20"/>
      <c r="BF6" s="20"/>
      <c r="BG6" s="20"/>
      <c r="BH6" s="20"/>
      <c r="BI6" s="20"/>
      <c r="BJ6" s="20"/>
      <c r="BK6" s="20"/>
      <c r="BL6" s="20"/>
      <c r="BM6" s="20"/>
      <c r="BN6" s="20"/>
      <c r="BO6" s="20"/>
      <c r="BP6" s="20"/>
      <c r="BQ6" s="20"/>
      <c r="BR6" s="20"/>
      <c r="BS6" s="20"/>
      <c r="BT6" s="20"/>
      <c r="BU6" s="20"/>
      <c r="BV6" s="20"/>
      <c r="BW6" s="20"/>
      <c r="BX6" s="20"/>
      <c r="BY6" s="20"/>
      <c r="BZ6" s="21"/>
      <c r="CA6" s="22" t="s">
        <v>3</v>
      </c>
      <c r="CB6" s="23"/>
      <c r="CC6" s="23"/>
      <c r="CD6" s="23"/>
      <c r="CE6" s="23"/>
      <c r="CF6" s="23"/>
      <c r="CG6" s="23"/>
      <c r="CH6" s="23"/>
      <c r="CI6" s="23"/>
      <c r="CJ6" s="23"/>
      <c r="CK6" s="23"/>
      <c r="CL6" s="23"/>
      <c r="CM6" s="23"/>
      <c r="CN6" s="23"/>
      <c r="CO6" s="23"/>
      <c r="CP6" s="23"/>
      <c r="CQ6" s="23"/>
      <c r="CR6" s="23"/>
      <c r="CS6" s="23"/>
      <c r="CT6" s="23"/>
      <c r="CU6" s="23"/>
      <c r="CV6" s="23"/>
      <c r="CW6" s="23"/>
      <c r="CX6" s="23"/>
      <c r="CY6" s="23"/>
      <c r="CZ6" s="23"/>
      <c r="DA6" s="23"/>
      <c r="DB6" s="23"/>
      <c r="DC6" s="23"/>
      <c r="DD6" s="23"/>
      <c r="DE6" s="23"/>
      <c r="DF6" s="23"/>
      <c r="DG6" s="23"/>
      <c r="DH6" s="23"/>
      <c r="DI6" s="23"/>
      <c r="DJ6" s="23"/>
      <c r="DK6" s="23"/>
      <c r="DL6" s="24"/>
      <c r="DM6" s="25"/>
      <c r="DN6" s="26"/>
    </row>
    <row r="7" spans="1:118" s="39" customFormat="1" ht="21.75" hidden="1" customHeight="1" x14ac:dyDescent="0.2">
      <c r="B7" s="27"/>
      <c r="C7" s="28"/>
      <c r="D7" s="29"/>
      <c r="E7" s="29"/>
      <c r="F7" s="29"/>
      <c r="G7" s="29"/>
      <c r="H7" s="29"/>
      <c r="I7" s="30"/>
      <c r="J7" s="30"/>
      <c r="K7" s="30"/>
      <c r="L7" s="30"/>
      <c r="M7" s="31"/>
      <c r="N7" s="32">
        <v>1</v>
      </c>
      <c r="O7" s="32"/>
      <c r="P7" s="32">
        <v>1</v>
      </c>
      <c r="Q7" s="32"/>
      <c r="R7" s="32">
        <v>1</v>
      </c>
      <c r="S7" s="32"/>
      <c r="T7" s="32">
        <v>1</v>
      </c>
      <c r="U7" s="32"/>
      <c r="V7" s="32">
        <v>1</v>
      </c>
      <c r="W7" s="32"/>
      <c r="X7" s="32">
        <v>1</v>
      </c>
      <c r="Y7" s="32"/>
      <c r="Z7" s="32">
        <v>1</v>
      </c>
      <c r="AA7" s="32"/>
      <c r="AB7" s="32">
        <v>1</v>
      </c>
      <c r="AC7" s="32"/>
      <c r="AD7" s="32">
        <v>1</v>
      </c>
      <c r="AE7" s="32"/>
      <c r="AF7" s="32">
        <v>1</v>
      </c>
      <c r="AG7" s="32"/>
      <c r="AH7" s="32">
        <v>1</v>
      </c>
      <c r="AI7" s="32"/>
      <c r="AJ7" s="32">
        <v>1</v>
      </c>
      <c r="AK7" s="32"/>
      <c r="AL7" s="32">
        <v>1</v>
      </c>
      <c r="AM7" s="32"/>
      <c r="AN7" s="33">
        <v>1</v>
      </c>
      <c r="AO7" s="31"/>
      <c r="AP7" s="32">
        <v>1</v>
      </c>
      <c r="AQ7" s="32"/>
      <c r="AR7" s="32">
        <v>1</v>
      </c>
      <c r="AS7" s="32"/>
      <c r="AT7" s="32">
        <v>1</v>
      </c>
      <c r="AU7" s="32"/>
      <c r="AV7" s="32">
        <v>1</v>
      </c>
      <c r="AW7" s="32"/>
      <c r="AX7" s="32">
        <v>1</v>
      </c>
      <c r="AY7" s="32"/>
      <c r="AZ7" s="32">
        <v>1</v>
      </c>
      <c r="BA7" s="32"/>
      <c r="BB7" s="32">
        <v>1</v>
      </c>
      <c r="BC7" s="32"/>
      <c r="BD7" s="32">
        <v>1</v>
      </c>
      <c r="BE7" s="32"/>
      <c r="BF7" s="32">
        <v>1</v>
      </c>
      <c r="BG7" s="32"/>
      <c r="BH7" s="32">
        <v>1</v>
      </c>
      <c r="BI7" s="34"/>
      <c r="BJ7" s="34">
        <v>1</v>
      </c>
      <c r="BK7" s="32"/>
      <c r="BL7" s="32">
        <v>1</v>
      </c>
      <c r="BM7" s="32"/>
      <c r="BN7" s="32">
        <v>1</v>
      </c>
      <c r="BO7" s="32"/>
      <c r="BP7" s="32">
        <v>1</v>
      </c>
      <c r="BQ7" s="32"/>
      <c r="BR7" s="32">
        <v>1</v>
      </c>
      <c r="BS7" s="32"/>
      <c r="BT7" s="32">
        <v>1</v>
      </c>
      <c r="BU7" s="32"/>
      <c r="BV7" s="32">
        <v>1</v>
      </c>
      <c r="BW7" s="32"/>
      <c r="BX7" s="32">
        <v>1</v>
      </c>
      <c r="BY7" s="32"/>
      <c r="BZ7" s="35">
        <v>1</v>
      </c>
      <c r="CA7" s="34"/>
      <c r="CB7" s="34">
        <v>1</v>
      </c>
      <c r="CC7" s="34"/>
      <c r="CD7" s="34">
        <v>1</v>
      </c>
      <c r="CE7" s="32"/>
      <c r="CF7" s="32">
        <v>1</v>
      </c>
      <c r="CG7" s="34"/>
      <c r="CH7" s="34">
        <v>1</v>
      </c>
      <c r="CI7" s="32"/>
      <c r="CJ7" s="32">
        <v>1</v>
      </c>
      <c r="CK7" s="34"/>
      <c r="CL7" s="34">
        <v>1</v>
      </c>
      <c r="CM7" s="34"/>
      <c r="CN7" s="34">
        <v>1</v>
      </c>
      <c r="CO7" s="34"/>
      <c r="CP7" s="34">
        <v>1</v>
      </c>
      <c r="CQ7" s="34"/>
      <c r="CR7" s="34">
        <v>1</v>
      </c>
      <c r="CS7" s="34"/>
      <c r="CT7" s="34">
        <v>1</v>
      </c>
      <c r="CU7" s="34"/>
      <c r="CV7" s="34">
        <v>1</v>
      </c>
      <c r="CW7" s="34"/>
      <c r="CX7" s="34">
        <v>1</v>
      </c>
      <c r="CY7" s="34"/>
      <c r="CZ7" s="34">
        <v>1</v>
      </c>
      <c r="DA7" s="34"/>
      <c r="DB7" s="34">
        <v>1</v>
      </c>
      <c r="DC7" s="34"/>
      <c r="DD7" s="34">
        <v>1</v>
      </c>
      <c r="DE7" s="34"/>
      <c r="DF7" s="34">
        <v>1</v>
      </c>
      <c r="DG7" s="34"/>
      <c r="DH7" s="34">
        <v>1</v>
      </c>
      <c r="DI7" s="34"/>
      <c r="DJ7" s="34">
        <v>1</v>
      </c>
      <c r="DK7" s="34"/>
      <c r="DL7" s="36">
        <v>1</v>
      </c>
      <c r="DM7" s="37">
        <f>SUM(N7:DL7)</f>
        <v>52</v>
      </c>
      <c r="DN7" s="38"/>
    </row>
    <row r="8" spans="1:118" s="40" customFormat="1" ht="108" customHeight="1" x14ac:dyDescent="0.25">
      <c r="A8" s="253" t="s">
        <v>4</v>
      </c>
      <c r="B8" s="254" t="s">
        <v>5</v>
      </c>
      <c r="C8" s="256" t="s">
        <v>6</v>
      </c>
      <c r="D8" s="259" t="s">
        <v>7</v>
      </c>
      <c r="E8" s="246" t="s">
        <v>8</v>
      </c>
      <c r="F8" s="246"/>
      <c r="G8" s="246" t="s">
        <v>9</v>
      </c>
      <c r="H8" s="246" t="s">
        <v>10</v>
      </c>
      <c r="I8" s="249" t="s">
        <v>11</v>
      </c>
      <c r="J8" s="250"/>
      <c r="K8" s="250"/>
      <c r="L8" s="250"/>
      <c r="M8" s="220" t="s">
        <v>12</v>
      </c>
      <c r="N8" s="224"/>
      <c r="O8" s="226" t="s">
        <v>13</v>
      </c>
      <c r="P8" s="226"/>
      <c r="Q8" s="226" t="s">
        <v>14</v>
      </c>
      <c r="R8" s="226"/>
      <c r="S8" s="226" t="s">
        <v>15</v>
      </c>
      <c r="T8" s="226"/>
      <c r="U8" s="226" t="s">
        <v>16</v>
      </c>
      <c r="V8" s="226"/>
      <c r="W8" s="226" t="s">
        <v>17</v>
      </c>
      <c r="X8" s="226"/>
      <c r="Y8" s="226" t="s">
        <v>18</v>
      </c>
      <c r="Z8" s="226"/>
      <c r="AA8" s="226" t="s">
        <v>19</v>
      </c>
      <c r="AB8" s="226"/>
      <c r="AC8" s="226" t="s">
        <v>20</v>
      </c>
      <c r="AD8" s="226"/>
      <c r="AE8" s="226" t="s">
        <v>21</v>
      </c>
      <c r="AF8" s="226"/>
      <c r="AG8" s="226" t="s">
        <v>22</v>
      </c>
      <c r="AH8" s="226"/>
      <c r="AI8" s="243" t="s">
        <v>23</v>
      </c>
      <c r="AJ8" s="243"/>
      <c r="AK8" s="226" t="s">
        <v>24</v>
      </c>
      <c r="AL8" s="226"/>
      <c r="AM8" s="226" t="s">
        <v>25</v>
      </c>
      <c r="AN8" s="220"/>
      <c r="AO8" s="230" t="s">
        <v>26</v>
      </c>
      <c r="AP8" s="226"/>
      <c r="AQ8" s="243" t="s">
        <v>27</v>
      </c>
      <c r="AR8" s="243"/>
      <c r="AS8" s="244" t="s">
        <v>28</v>
      </c>
      <c r="AT8" s="245"/>
      <c r="AU8" s="226" t="s">
        <v>29</v>
      </c>
      <c r="AV8" s="226"/>
      <c r="AW8" s="226" t="s">
        <v>30</v>
      </c>
      <c r="AX8" s="226"/>
      <c r="AY8" s="226" t="s">
        <v>31</v>
      </c>
      <c r="AZ8" s="226"/>
      <c r="BA8" s="226" t="s">
        <v>32</v>
      </c>
      <c r="BB8" s="226"/>
      <c r="BC8" s="226" t="s">
        <v>33</v>
      </c>
      <c r="BD8" s="226"/>
      <c r="BE8" s="226" t="s">
        <v>34</v>
      </c>
      <c r="BF8" s="226"/>
      <c r="BG8" s="220" t="s">
        <v>35</v>
      </c>
      <c r="BH8" s="224"/>
      <c r="BI8" s="226" t="s">
        <v>36</v>
      </c>
      <c r="BJ8" s="226"/>
      <c r="BK8" s="226" t="s">
        <v>37</v>
      </c>
      <c r="BL8" s="226"/>
      <c r="BM8" s="226" t="s">
        <v>38</v>
      </c>
      <c r="BN8" s="226"/>
      <c r="BO8" s="226" t="s">
        <v>39</v>
      </c>
      <c r="BP8" s="226"/>
      <c r="BQ8" s="226" t="s">
        <v>40</v>
      </c>
      <c r="BR8" s="226"/>
      <c r="BS8" s="226" t="s">
        <v>41</v>
      </c>
      <c r="BT8" s="226"/>
      <c r="BU8" s="226" t="s">
        <v>42</v>
      </c>
      <c r="BV8" s="226"/>
      <c r="BW8" s="226" t="s">
        <v>43</v>
      </c>
      <c r="BX8" s="226"/>
      <c r="BY8" s="226" t="s">
        <v>44</v>
      </c>
      <c r="BZ8" s="228"/>
      <c r="CA8" s="225" t="s">
        <v>45</v>
      </c>
      <c r="CB8" s="224"/>
      <c r="CC8" s="220" t="s">
        <v>46</v>
      </c>
      <c r="CD8" s="224"/>
      <c r="CE8" s="226" t="s">
        <v>47</v>
      </c>
      <c r="CF8" s="226"/>
      <c r="CG8" s="243" t="s">
        <v>48</v>
      </c>
      <c r="CH8" s="243"/>
      <c r="CI8" s="226" t="s">
        <v>49</v>
      </c>
      <c r="CJ8" s="226"/>
      <c r="CK8" s="220" t="s">
        <v>50</v>
      </c>
      <c r="CL8" s="224"/>
      <c r="CM8" s="220" t="s">
        <v>51</v>
      </c>
      <c r="CN8" s="224"/>
      <c r="CO8" s="220" t="s">
        <v>52</v>
      </c>
      <c r="CP8" s="224"/>
      <c r="CQ8" s="220" t="s">
        <v>53</v>
      </c>
      <c r="CR8" s="224"/>
      <c r="CS8" s="220" t="s">
        <v>54</v>
      </c>
      <c r="CT8" s="224"/>
      <c r="CU8" s="227" t="s">
        <v>55</v>
      </c>
      <c r="CV8" s="224"/>
      <c r="CW8" s="241" t="s">
        <v>56</v>
      </c>
      <c r="CX8" s="242"/>
      <c r="CY8" s="226" t="s">
        <v>57</v>
      </c>
      <c r="CZ8" s="226"/>
      <c r="DA8" s="220" t="s">
        <v>58</v>
      </c>
      <c r="DB8" s="225"/>
      <c r="DC8" s="226" t="s">
        <v>59</v>
      </c>
      <c r="DD8" s="226"/>
      <c r="DE8" s="225" t="s">
        <v>60</v>
      </c>
      <c r="DF8" s="224"/>
      <c r="DG8" s="220" t="s">
        <v>61</v>
      </c>
      <c r="DH8" s="224"/>
      <c r="DI8" s="220" t="s">
        <v>62</v>
      </c>
      <c r="DJ8" s="224"/>
      <c r="DK8" s="220" t="s">
        <v>63</v>
      </c>
      <c r="DL8" s="221"/>
      <c r="DM8" s="230" t="s">
        <v>64</v>
      </c>
      <c r="DN8" s="228"/>
    </row>
    <row r="9" spans="1:118" s="40" customFormat="1" ht="23.25" customHeight="1" x14ac:dyDescent="0.25">
      <c r="A9" s="253"/>
      <c r="B9" s="254"/>
      <c r="C9" s="257"/>
      <c r="D9" s="260"/>
      <c r="E9" s="247"/>
      <c r="F9" s="247"/>
      <c r="G9" s="247"/>
      <c r="H9" s="247"/>
      <c r="I9" s="238" t="s">
        <v>65</v>
      </c>
      <c r="J9" s="239"/>
      <c r="K9" s="239"/>
      <c r="L9" s="239"/>
      <c r="M9" s="240" t="s">
        <v>66</v>
      </c>
      <c r="N9" s="231"/>
      <c r="O9" s="231" t="s">
        <v>67</v>
      </c>
      <c r="P9" s="231"/>
      <c r="Q9" s="231" t="s">
        <v>68</v>
      </c>
      <c r="R9" s="231"/>
      <c r="S9" s="231" t="s">
        <v>69</v>
      </c>
      <c r="T9" s="231"/>
      <c r="U9" s="231" t="s">
        <v>70</v>
      </c>
      <c r="V9" s="231"/>
      <c r="W9" s="231" t="s">
        <v>71</v>
      </c>
      <c r="X9" s="231"/>
      <c r="Y9" s="231" t="s">
        <v>72</v>
      </c>
      <c r="Z9" s="231"/>
      <c r="AA9" s="231" t="s">
        <v>73</v>
      </c>
      <c r="AB9" s="231"/>
      <c r="AC9" s="231" t="s">
        <v>74</v>
      </c>
      <c r="AD9" s="231"/>
      <c r="AE9" s="231" t="s">
        <v>75</v>
      </c>
      <c r="AF9" s="231"/>
      <c r="AG9" s="231" t="s">
        <v>76</v>
      </c>
      <c r="AH9" s="231"/>
      <c r="AI9" s="231" t="s">
        <v>77</v>
      </c>
      <c r="AJ9" s="231"/>
      <c r="AK9" s="231" t="s">
        <v>78</v>
      </c>
      <c r="AL9" s="231"/>
      <c r="AM9" s="231" t="s">
        <v>79</v>
      </c>
      <c r="AN9" s="232"/>
      <c r="AO9" s="240" t="s">
        <v>80</v>
      </c>
      <c r="AP9" s="231"/>
      <c r="AQ9" s="231" t="s">
        <v>81</v>
      </c>
      <c r="AR9" s="231"/>
      <c r="AS9" s="231" t="s">
        <v>82</v>
      </c>
      <c r="AT9" s="231"/>
      <c r="AU9" s="231" t="s">
        <v>83</v>
      </c>
      <c r="AV9" s="231"/>
      <c r="AW9" s="231" t="s">
        <v>84</v>
      </c>
      <c r="AX9" s="231"/>
      <c r="AY9" s="231" t="s">
        <v>85</v>
      </c>
      <c r="AZ9" s="231"/>
      <c r="BA9" s="231" t="s">
        <v>86</v>
      </c>
      <c r="BB9" s="231"/>
      <c r="BC9" s="231" t="s">
        <v>87</v>
      </c>
      <c r="BD9" s="231"/>
      <c r="BE9" s="231" t="s">
        <v>88</v>
      </c>
      <c r="BF9" s="231"/>
      <c r="BG9" s="231" t="s">
        <v>89</v>
      </c>
      <c r="BH9" s="231"/>
      <c r="BI9" s="232" t="s">
        <v>90</v>
      </c>
      <c r="BJ9" s="233"/>
      <c r="BK9" s="231" t="s">
        <v>91</v>
      </c>
      <c r="BL9" s="231"/>
      <c r="BM9" s="231" t="s">
        <v>92</v>
      </c>
      <c r="BN9" s="231"/>
      <c r="BO9" s="231" t="s">
        <v>93</v>
      </c>
      <c r="BP9" s="231"/>
      <c r="BQ9" s="231" t="s">
        <v>94</v>
      </c>
      <c r="BR9" s="231"/>
      <c r="BS9" s="231" t="s">
        <v>95</v>
      </c>
      <c r="BT9" s="231"/>
      <c r="BU9" s="231" t="s">
        <v>96</v>
      </c>
      <c r="BV9" s="231"/>
      <c r="BW9" s="231" t="s">
        <v>97</v>
      </c>
      <c r="BX9" s="231"/>
      <c r="BY9" s="231" t="s">
        <v>98</v>
      </c>
      <c r="BZ9" s="237"/>
      <c r="CA9" s="235" t="s">
        <v>99</v>
      </c>
      <c r="CB9" s="233"/>
      <c r="CC9" s="232" t="s">
        <v>100</v>
      </c>
      <c r="CD9" s="233"/>
      <c r="CE9" s="231" t="s">
        <v>101</v>
      </c>
      <c r="CF9" s="231"/>
      <c r="CG9" s="232" t="s">
        <v>102</v>
      </c>
      <c r="CH9" s="233"/>
      <c r="CI9" s="231" t="s">
        <v>103</v>
      </c>
      <c r="CJ9" s="231"/>
      <c r="CK9" s="232" t="s">
        <v>104</v>
      </c>
      <c r="CL9" s="233"/>
      <c r="CM9" s="235" t="s">
        <v>105</v>
      </c>
      <c r="CN9" s="233"/>
      <c r="CO9" s="232" t="s">
        <v>106</v>
      </c>
      <c r="CP9" s="233"/>
      <c r="CQ9" s="232" t="s">
        <v>107</v>
      </c>
      <c r="CR9" s="233"/>
      <c r="CS9" s="232" t="s">
        <v>108</v>
      </c>
      <c r="CT9" s="233"/>
      <c r="CU9" s="236" t="s">
        <v>109</v>
      </c>
      <c r="CV9" s="233"/>
      <c r="CW9" s="232" t="s">
        <v>110</v>
      </c>
      <c r="CX9" s="233"/>
      <c r="CY9" s="232" t="s">
        <v>111</v>
      </c>
      <c r="CZ9" s="233"/>
      <c r="DA9" s="232" t="s">
        <v>112</v>
      </c>
      <c r="DB9" s="235"/>
      <c r="DC9" s="231" t="s">
        <v>113</v>
      </c>
      <c r="DD9" s="231"/>
      <c r="DE9" s="235" t="s">
        <v>114</v>
      </c>
      <c r="DF9" s="233"/>
      <c r="DG9" s="232" t="s">
        <v>115</v>
      </c>
      <c r="DH9" s="233"/>
      <c r="DI9" s="232" t="s">
        <v>116</v>
      </c>
      <c r="DJ9" s="233"/>
      <c r="DK9" s="232" t="s">
        <v>117</v>
      </c>
      <c r="DL9" s="234"/>
      <c r="DM9" s="209"/>
      <c r="DN9" s="211"/>
    </row>
    <row r="10" spans="1:118" s="40" customFormat="1" ht="13.5" customHeight="1" x14ac:dyDescent="0.25">
      <c r="A10" s="253"/>
      <c r="B10" s="254"/>
      <c r="C10" s="257"/>
      <c r="D10" s="260"/>
      <c r="E10" s="247"/>
      <c r="F10" s="247"/>
      <c r="G10" s="247"/>
      <c r="H10" s="247"/>
      <c r="I10" s="262" t="s">
        <v>118</v>
      </c>
      <c r="J10" s="262" t="s">
        <v>119</v>
      </c>
      <c r="K10" s="262" t="s">
        <v>120</v>
      </c>
      <c r="L10" s="251" t="s">
        <v>121</v>
      </c>
      <c r="M10" s="230" t="s">
        <v>122</v>
      </c>
      <c r="N10" s="226"/>
      <c r="O10" s="226" t="s">
        <v>122</v>
      </c>
      <c r="P10" s="226"/>
      <c r="Q10" s="226" t="s">
        <v>122</v>
      </c>
      <c r="R10" s="226"/>
      <c r="S10" s="226" t="s">
        <v>123</v>
      </c>
      <c r="T10" s="226"/>
      <c r="U10" s="226" t="s">
        <v>122</v>
      </c>
      <c r="V10" s="226"/>
      <c r="W10" s="226" t="s">
        <v>124</v>
      </c>
      <c r="X10" s="226"/>
      <c r="Y10" s="226" t="s">
        <v>122</v>
      </c>
      <c r="Z10" s="226"/>
      <c r="AA10" s="226" t="s">
        <v>124</v>
      </c>
      <c r="AB10" s="226"/>
      <c r="AC10" s="226" t="s">
        <v>122</v>
      </c>
      <c r="AD10" s="226"/>
      <c r="AE10" s="226" t="s">
        <v>124</v>
      </c>
      <c r="AF10" s="226"/>
      <c r="AG10" s="226" t="s">
        <v>122</v>
      </c>
      <c r="AH10" s="226"/>
      <c r="AI10" s="226" t="s">
        <v>122</v>
      </c>
      <c r="AJ10" s="226"/>
      <c r="AK10" s="226" t="s">
        <v>122</v>
      </c>
      <c r="AL10" s="226"/>
      <c r="AM10" s="226" t="s">
        <v>122</v>
      </c>
      <c r="AN10" s="220"/>
      <c r="AO10" s="230" t="s">
        <v>125</v>
      </c>
      <c r="AP10" s="226"/>
      <c r="AQ10" s="226" t="s">
        <v>126</v>
      </c>
      <c r="AR10" s="226"/>
      <c r="AS10" s="226" t="s">
        <v>127</v>
      </c>
      <c r="AT10" s="226"/>
      <c r="AU10" s="226" t="s">
        <v>127</v>
      </c>
      <c r="AV10" s="226"/>
      <c r="AW10" s="226" t="s">
        <v>127</v>
      </c>
      <c r="AX10" s="226"/>
      <c r="AY10" s="226" t="s">
        <v>125</v>
      </c>
      <c r="AZ10" s="226"/>
      <c r="BA10" s="226" t="s">
        <v>128</v>
      </c>
      <c r="BB10" s="226"/>
      <c r="BC10" s="226" t="s">
        <v>128</v>
      </c>
      <c r="BD10" s="226"/>
      <c r="BE10" s="226" t="s">
        <v>125</v>
      </c>
      <c r="BF10" s="226"/>
      <c r="BG10" s="226" t="s">
        <v>125</v>
      </c>
      <c r="BH10" s="226"/>
      <c r="BI10" s="220" t="s">
        <v>127</v>
      </c>
      <c r="BJ10" s="224"/>
      <c r="BK10" s="226" t="s">
        <v>126</v>
      </c>
      <c r="BL10" s="226"/>
      <c r="BM10" s="226" t="s">
        <v>128</v>
      </c>
      <c r="BN10" s="226"/>
      <c r="BO10" s="226" t="s">
        <v>125</v>
      </c>
      <c r="BP10" s="226"/>
      <c r="BQ10" s="226" t="s">
        <v>129</v>
      </c>
      <c r="BR10" s="226"/>
      <c r="BS10" s="226" t="s">
        <v>126</v>
      </c>
      <c r="BT10" s="226"/>
      <c r="BU10" s="226" t="s">
        <v>129</v>
      </c>
      <c r="BV10" s="226"/>
      <c r="BW10" s="226" t="s">
        <v>125</v>
      </c>
      <c r="BX10" s="226"/>
      <c r="BY10" s="226" t="s">
        <v>125</v>
      </c>
      <c r="BZ10" s="228"/>
      <c r="CA10" s="225" t="s">
        <v>130</v>
      </c>
      <c r="CB10" s="224"/>
      <c r="CC10" s="220" t="s">
        <v>130</v>
      </c>
      <c r="CD10" s="224"/>
      <c r="CE10" s="226" t="s">
        <v>128</v>
      </c>
      <c r="CF10" s="226"/>
      <c r="CG10" s="220" t="s">
        <v>131</v>
      </c>
      <c r="CH10" s="224"/>
      <c r="CI10" s="226" t="s">
        <v>126</v>
      </c>
      <c r="CJ10" s="226"/>
      <c r="CK10" s="220" t="s">
        <v>132</v>
      </c>
      <c r="CL10" s="224"/>
      <c r="CM10" s="220" t="s">
        <v>132</v>
      </c>
      <c r="CN10" s="224"/>
      <c r="CO10" s="220" t="s">
        <v>132</v>
      </c>
      <c r="CP10" s="224"/>
      <c r="CQ10" s="220" t="s">
        <v>130</v>
      </c>
      <c r="CR10" s="224"/>
      <c r="CS10" s="220" t="s">
        <v>130</v>
      </c>
      <c r="CT10" s="224"/>
      <c r="CU10" s="227" t="s">
        <v>131</v>
      </c>
      <c r="CV10" s="224"/>
      <c r="CW10" s="220" t="s">
        <v>131</v>
      </c>
      <c r="CX10" s="224"/>
      <c r="CY10" s="220" t="s">
        <v>131</v>
      </c>
      <c r="CZ10" s="224"/>
      <c r="DA10" s="220" t="s">
        <v>131</v>
      </c>
      <c r="DB10" s="225"/>
      <c r="DC10" s="226" t="s">
        <v>131</v>
      </c>
      <c r="DD10" s="226"/>
      <c r="DE10" s="225" t="s">
        <v>133</v>
      </c>
      <c r="DF10" s="224"/>
      <c r="DG10" s="220" t="s">
        <v>130</v>
      </c>
      <c r="DH10" s="224"/>
      <c r="DI10" s="220" t="s">
        <v>133</v>
      </c>
      <c r="DJ10" s="224"/>
      <c r="DK10" s="220" t="s">
        <v>133</v>
      </c>
      <c r="DL10" s="221"/>
      <c r="DM10" s="209"/>
      <c r="DN10" s="211"/>
    </row>
    <row r="11" spans="1:118" s="43" customFormat="1" ht="45" customHeight="1" x14ac:dyDescent="0.2">
      <c r="A11" s="253"/>
      <c r="B11" s="255"/>
      <c r="C11" s="258"/>
      <c r="D11" s="261"/>
      <c r="E11" s="248"/>
      <c r="F11" s="248"/>
      <c r="G11" s="248"/>
      <c r="H11" s="248"/>
      <c r="I11" s="263"/>
      <c r="J11" s="263"/>
      <c r="K11" s="263"/>
      <c r="L11" s="252"/>
      <c r="M11" s="41" t="s">
        <v>134</v>
      </c>
      <c r="N11" s="42" t="s">
        <v>135</v>
      </c>
      <c r="O11" s="41" t="s">
        <v>134</v>
      </c>
      <c r="P11" s="42" t="s">
        <v>135</v>
      </c>
      <c r="Q11" s="41" t="s">
        <v>134</v>
      </c>
      <c r="R11" s="42" t="s">
        <v>135</v>
      </c>
      <c r="S11" s="41" t="s">
        <v>134</v>
      </c>
      <c r="T11" s="42" t="s">
        <v>135</v>
      </c>
      <c r="U11" s="41" t="s">
        <v>134</v>
      </c>
      <c r="V11" s="42" t="s">
        <v>135</v>
      </c>
      <c r="W11" s="41" t="s">
        <v>134</v>
      </c>
      <c r="X11" s="42" t="s">
        <v>135</v>
      </c>
      <c r="Y11" s="41" t="s">
        <v>134</v>
      </c>
      <c r="Z11" s="42" t="s">
        <v>135</v>
      </c>
      <c r="AA11" s="41" t="s">
        <v>134</v>
      </c>
      <c r="AB11" s="42" t="s">
        <v>135</v>
      </c>
      <c r="AC11" s="41" t="s">
        <v>134</v>
      </c>
      <c r="AD11" s="42" t="s">
        <v>135</v>
      </c>
      <c r="AE11" s="41" t="s">
        <v>134</v>
      </c>
      <c r="AF11" s="42" t="s">
        <v>135</v>
      </c>
      <c r="AG11" s="41" t="s">
        <v>134</v>
      </c>
      <c r="AH11" s="42" t="s">
        <v>135</v>
      </c>
      <c r="AI11" s="41" t="s">
        <v>134</v>
      </c>
      <c r="AJ11" s="42" t="s">
        <v>135</v>
      </c>
      <c r="AK11" s="41" t="s">
        <v>134</v>
      </c>
      <c r="AL11" s="42" t="s">
        <v>135</v>
      </c>
      <c r="AM11" s="41" t="s">
        <v>134</v>
      </c>
      <c r="AN11" s="42" t="s">
        <v>135</v>
      </c>
      <c r="AO11" s="41" t="s">
        <v>134</v>
      </c>
      <c r="AP11" s="42" t="s">
        <v>135</v>
      </c>
      <c r="AQ11" s="41" t="s">
        <v>134</v>
      </c>
      <c r="AR11" s="42" t="s">
        <v>135</v>
      </c>
      <c r="AS11" s="41" t="s">
        <v>134</v>
      </c>
      <c r="AT11" s="42" t="s">
        <v>135</v>
      </c>
      <c r="AU11" s="41" t="s">
        <v>134</v>
      </c>
      <c r="AV11" s="42" t="s">
        <v>135</v>
      </c>
      <c r="AW11" s="41" t="s">
        <v>134</v>
      </c>
      <c r="AX11" s="42" t="s">
        <v>135</v>
      </c>
      <c r="AY11" s="41" t="s">
        <v>134</v>
      </c>
      <c r="AZ11" s="42" t="s">
        <v>135</v>
      </c>
      <c r="BA11" s="41" t="s">
        <v>134</v>
      </c>
      <c r="BB11" s="42" t="s">
        <v>135</v>
      </c>
      <c r="BC11" s="41" t="s">
        <v>134</v>
      </c>
      <c r="BD11" s="42" t="s">
        <v>135</v>
      </c>
      <c r="BE11" s="41" t="s">
        <v>134</v>
      </c>
      <c r="BF11" s="42" t="s">
        <v>135</v>
      </c>
      <c r="BG11" s="41" t="s">
        <v>134</v>
      </c>
      <c r="BH11" s="42" t="s">
        <v>135</v>
      </c>
      <c r="BI11" s="41" t="s">
        <v>134</v>
      </c>
      <c r="BJ11" s="42" t="s">
        <v>135</v>
      </c>
      <c r="BK11" s="41" t="s">
        <v>134</v>
      </c>
      <c r="BL11" s="42" t="s">
        <v>135</v>
      </c>
      <c r="BM11" s="41" t="s">
        <v>134</v>
      </c>
      <c r="BN11" s="42" t="s">
        <v>135</v>
      </c>
      <c r="BO11" s="41" t="s">
        <v>134</v>
      </c>
      <c r="BP11" s="42" t="s">
        <v>135</v>
      </c>
      <c r="BQ11" s="41" t="s">
        <v>134</v>
      </c>
      <c r="BR11" s="42" t="s">
        <v>135</v>
      </c>
      <c r="BS11" s="41" t="s">
        <v>134</v>
      </c>
      <c r="BT11" s="42" t="s">
        <v>135</v>
      </c>
      <c r="BU11" s="41" t="s">
        <v>134</v>
      </c>
      <c r="BV11" s="42" t="s">
        <v>135</v>
      </c>
      <c r="BW11" s="41" t="s">
        <v>134</v>
      </c>
      <c r="BX11" s="42" t="s">
        <v>135</v>
      </c>
      <c r="BY11" s="41" t="s">
        <v>134</v>
      </c>
      <c r="BZ11" s="42" t="s">
        <v>135</v>
      </c>
      <c r="CA11" s="41" t="s">
        <v>134</v>
      </c>
      <c r="CB11" s="42" t="s">
        <v>135</v>
      </c>
      <c r="CC11" s="41" t="s">
        <v>134</v>
      </c>
      <c r="CD11" s="42" t="s">
        <v>135</v>
      </c>
      <c r="CE11" s="41" t="s">
        <v>134</v>
      </c>
      <c r="CF11" s="42" t="s">
        <v>135</v>
      </c>
      <c r="CG11" s="41" t="s">
        <v>134</v>
      </c>
      <c r="CH11" s="42" t="s">
        <v>135</v>
      </c>
      <c r="CI11" s="41" t="s">
        <v>134</v>
      </c>
      <c r="CJ11" s="42" t="s">
        <v>135</v>
      </c>
      <c r="CK11" s="41" t="s">
        <v>134</v>
      </c>
      <c r="CL11" s="42" t="s">
        <v>135</v>
      </c>
      <c r="CM11" s="41" t="s">
        <v>134</v>
      </c>
      <c r="CN11" s="42" t="s">
        <v>135</v>
      </c>
      <c r="CO11" s="41" t="s">
        <v>134</v>
      </c>
      <c r="CP11" s="42" t="s">
        <v>135</v>
      </c>
      <c r="CQ11" s="41" t="s">
        <v>134</v>
      </c>
      <c r="CR11" s="42" t="s">
        <v>135</v>
      </c>
      <c r="CS11" s="41" t="s">
        <v>134</v>
      </c>
      <c r="CT11" s="42" t="s">
        <v>135</v>
      </c>
      <c r="CU11" s="41" t="s">
        <v>134</v>
      </c>
      <c r="CV11" s="42" t="s">
        <v>135</v>
      </c>
      <c r="CW11" s="41" t="s">
        <v>134</v>
      </c>
      <c r="CX11" s="42" t="s">
        <v>135</v>
      </c>
      <c r="CY11" s="41" t="s">
        <v>134</v>
      </c>
      <c r="CZ11" s="42" t="s">
        <v>135</v>
      </c>
      <c r="DA11" s="41" t="s">
        <v>134</v>
      </c>
      <c r="DB11" s="42" t="s">
        <v>135</v>
      </c>
      <c r="DC11" s="41" t="s">
        <v>134</v>
      </c>
      <c r="DD11" s="42" t="s">
        <v>135</v>
      </c>
      <c r="DE11" s="41" t="s">
        <v>134</v>
      </c>
      <c r="DF11" s="42" t="s">
        <v>135</v>
      </c>
      <c r="DG11" s="41" t="s">
        <v>134</v>
      </c>
      <c r="DH11" s="42" t="s">
        <v>135</v>
      </c>
      <c r="DI11" s="41" t="s">
        <v>134</v>
      </c>
      <c r="DJ11" s="42" t="s">
        <v>135</v>
      </c>
      <c r="DK11" s="41" t="s">
        <v>134</v>
      </c>
      <c r="DL11" s="42" t="s">
        <v>135</v>
      </c>
      <c r="DM11" s="41" t="s">
        <v>134</v>
      </c>
      <c r="DN11" s="42" t="s">
        <v>135</v>
      </c>
    </row>
    <row r="12" spans="1:118" s="40" customFormat="1" ht="20.25" customHeight="1" x14ac:dyDescent="0.25">
      <c r="A12" s="44"/>
      <c r="B12" s="45"/>
      <c r="C12" s="46" t="s">
        <v>136</v>
      </c>
      <c r="D12" s="47"/>
      <c r="E12" s="48"/>
      <c r="F12" s="48"/>
      <c r="G12" s="48"/>
      <c r="H12" s="49"/>
      <c r="I12" s="50"/>
      <c r="J12" s="50"/>
      <c r="K12" s="50"/>
      <c r="L12" s="51"/>
      <c r="M12" s="52"/>
      <c r="N12" s="53">
        <v>1.1000000000000001</v>
      </c>
      <c r="O12" s="53"/>
      <c r="P12" s="53">
        <v>1.1000000000000001</v>
      </c>
      <c r="Q12" s="53"/>
      <c r="R12" s="53">
        <v>1.1000000000000001</v>
      </c>
      <c r="S12" s="53"/>
      <c r="T12" s="53">
        <v>1.1000000000000001</v>
      </c>
      <c r="U12" s="53"/>
      <c r="V12" s="53">
        <v>1.1000000000000001</v>
      </c>
      <c r="W12" s="53"/>
      <c r="X12" s="53">
        <v>1.4</v>
      </c>
      <c r="Y12" s="53"/>
      <c r="Z12" s="53">
        <v>1.1000000000000001</v>
      </c>
      <c r="AA12" s="53"/>
      <c r="AB12" s="53">
        <v>1.4</v>
      </c>
      <c r="AC12" s="53"/>
      <c r="AD12" s="53">
        <v>1.1000000000000001</v>
      </c>
      <c r="AE12" s="54"/>
      <c r="AF12" s="53">
        <v>1.4</v>
      </c>
      <c r="AG12" s="53"/>
      <c r="AH12" s="53">
        <v>1.1000000000000001</v>
      </c>
      <c r="AI12" s="53"/>
      <c r="AJ12" s="53">
        <v>1.1000000000000001</v>
      </c>
      <c r="AK12" s="53"/>
      <c r="AL12" s="53">
        <v>1.1000000000000001</v>
      </c>
      <c r="AM12" s="53"/>
      <c r="AN12" s="53">
        <v>1.1000000000000001</v>
      </c>
      <c r="AO12" s="55"/>
      <c r="AP12" s="53">
        <v>1</v>
      </c>
      <c r="AQ12" s="53"/>
      <c r="AR12" s="53">
        <v>0.9</v>
      </c>
      <c r="AS12" s="53"/>
      <c r="AT12" s="53">
        <v>1.1499999999999999</v>
      </c>
      <c r="AU12" s="53"/>
      <c r="AV12" s="53">
        <v>1.1499999999999999</v>
      </c>
      <c r="AW12" s="53"/>
      <c r="AX12" s="53">
        <v>1.1499999999999999</v>
      </c>
      <c r="AY12" s="53"/>
      <c r="AZ12" s="53">
        <v>1</v>
      </c>
      <c r="BA12" s="53"/>
      <c r="BB12" s="53">
        <v>1.1000000000000001</v>
      </c>
      <c r="BC12" s="53"/>
      <c r="BD12" s="53">
        <v>1.1000000000000001</v>
      </c>
      <c r="BE12" s="53"/>
      <c r="BF12" s="53">
        <v>1</v>
      </c>
      <c r="BG12" s="53"/>
      <c r="BH12" s="53">
        <v>1</v>
      </c>
      <c r="BI12" s="56"/>
      <c r="BJ12" s="53">
        <v>1.1499999999999999</v>
      </c>
      <c r="BK12" s="53"/>
      <c r="BL12" s="53">
        <v>0.9</v>
      </c>
      <c r="BM12" s="53"/>
      <c r="BN12" s="53">
        <v>1.1000000000000001</v>
      </c>
      <c r="BO12" s="53"/>
      <c r="BP12" s="53">
        <v>1</v>
      </c>
      <c r="BQ12" s="53"/>
      <c r="BR12" s="53">
        <v>1.25</v>
      </c>
      <c r="BS12" s="53"/>
      <c r="BT12" s="53">
        <v>0.9</v>
      </c>
      <c r="BU12" s="53"/>
      <c r="BV12" s="53">
        <v>1.25</v>
      </c>
      <c r="BW12" s="53"/>
      <c r="BX12" s="53">
        <v>1</v>
      </c>
      <c r="BY12" s="53"/>
      <c r="BZ12" s="53">
        <v>1</v>
      </c>
      <c r="CA12" s="57"/>
      <c r="CB12" s="53">
        <v>1.1299999999999999</v>
      </c>
      <c r="CC12" s="56"/>
      <c r="CD12" s="53">
        <v>1.1299999999999999</v>
      </c>
      <c r="CE12" s="53"/>
      <c r="CF12" s="53">
        <v>1</v>
      </c>
      <c r="CG12" s="56"/>
      <c r="CH12" s="53">
        <v>0.9</v>
      </c>
      <c r="CI12" s="53"/>
      <c r="CJ12" s="53">
        <v>1</v>
      </c>
      <c r="CK12" s="56"/>
      <c r="CL12" s="53">
        <v>0.7</v>
      </c>
      <c r="CM12" s="56"/>
      <c r="CN12" s="53">
        <v>0.7</v>
      </c>
      <c r="CO12" s="56"/>
      <c r="CP12" s="53">
        <v>0.7</v>
      </c>
      <c r="CQ12" s="56"/>
      <c r="CR12" s="53">
        <v>1.1299999999999999</v>
      </c>
      <c r="CS12" s="56"/>
      <c r="CT12" s="53">
        <v>1.1299999999999999</v>
      </c>
      <c r="CU12" s="58"/>
      <c r="CV12" s="53">
        <v>1</v>
      </c>
      <c r="CW12" s="56"/>
      <c r="CX12" s="53">
        <v>0.9</v>
      </c>
      <c r="CY12" s="56"/>
      <c r="CZ12" s="53">
        <v>0.9</v>
      </c>
      <c r="DA12" s="56"/>
      <c r="DB12" s="56">
        <v>0.9</v>
      </c>
      <c r="DC12" s="53"/>
      <c r="DD12" s="53">
        <v>1</v>
      </c>
      <c r="DE12" s="57"/>
      <c r="DF12" s="53">
        <v>1.2</v>
      </c>
      <c r="DG12" s="56"/>
      <c r="DH12" s="53">
        <v>1.1299999999999999</v>
      </c>
      <c r="DI12" s="56"/>
      <c r="DJ12" s="53">
        <v>1.2</v>
      </c>
      <c r="DK12" s="56"/>
      <c r="DL12" s="53">
        <v>1.2</v>
      </c>
      <c r="DM12" s="59"/>
      <c r="DN12" s="60">
        <v>1</v>
      </c>
    </row>
    <row r="13" spans="1:118" s="40" customFormat="1" ht="20.25" customHeight="1" x14ac:dyDescent="0.25">
      <c r="A13" s="44"/>
      <c r="B13" s="45"/>
      <c r="C13" s="46" t="s">
        <v>137</v>
      </c>
      <c r="D13" s="47"/>
      <c r="E13" s="48"/>
      <c r="F13" s="48"/>
      <c r="G13" s="48"/>
      <c r="H13" s="49"/>
      <c r="I13" s="50"/>
      <c r="J13" s="50"/>
      <c r="K13" s="50"/>
      <c r="L13" s="51"/>
      <c r="M13" s="210"/>
      <c r="N13" s="53"/>
      <c r="O13" s="53"/>
      <c r="P13" s="53"/>
      <c r="Q13" s="53"/>
      <c r="R13" s="53"/>
      <c r="S13" s="53"/>
      <c r="T13" s="53">
        <v>1.1499999999999999</v>
      </c>
      <c r="U13" s="53"/>
      <c r="V13" s="53"/>
      <c r="W13" s="53"/>
      <c r="X13" s="53"/>
      <c r="Y13" s="53"/>
      <c r="Z13" s="53"/>
      <c r="AA13" s="53"/>
      <c r="AB13" s="53"/>
      <c r="AC13" s="53"/>
      <c r="AD13" s="53"/>
      <c r="AE13" s="54"/>
      <c r="AF13" s="53"/>
      <c r="AG13" s="53"/>
      <c r="AH13" s="53"/>
      <c r="AI13" s="53"/>
      <c r="AJ13" s="53"/>
      <c r="AK13" s="53"/>
      <c r="AL13" s="53"/>
      <c r="AM13" s="53"/>
      <c r="AN13" s="53"/>
      <c r="AO13" s="61"/>
      <c r="AP13" s="53"/>
      <c r="AQ13" s="53"/>
      <c r="AR13" s="53"/>
      <c r="AS13" s="53"/>
      <c r="AT13" s="53"/>
      <c r="AU13" s="53"/>
      <c r="AV13" s="53"/>
      <c r="AW13" s="53"/>
      <c r="AX13" s="53"/>
      <c r="AY13" s="53"/>
      <c r="AZ13" s="53"/>
      <c r="BA13" s="53"/>
      <c r="BB13" s="53"/>
      <c r="BC13" s="53"/>
      <c r="BD13" s="53"/>
      <c r="BE13" s="53"/>
      <c r="BF13" s="53"/>
      <c r="BG13" s="53"/>
      <c r="BH13" s="53"/>
      <c r="BI13" s="56"/>
      <c r="BJ13" s="53"/>
      <c r="BK13" s="53"/>
      <c r="BL13" s="53"/>
      <c r="BM13" s="53"/>
      <c r="BN13" s="53"/>
      <c r="BO13" s="53"/>
      <c r="BP13" s="53"/>
      <c r="BQ13" s="53"/>
      <c r="BR13" s="53"/>
      <c r="BS13" s="53"/>
      <c r="BT13" s="53"/>
      <c r="BU13" s="53"/>
      <c r="BV13" s="53"/>
      <c r="BW13" s="53"/>
      <c r="BX13" s="53"/>
      <c r="BY13" s="53"/>
      <c r="BZ13" s="53"/>
      <c r="CA13" s="57"/>
      <c r="CB13" s="53"/>
      <c r="CC13" s="56"/>
      <c r="CD13" s="53"/>
      <c r="CE13" s="53"/>
      <c r="CF13" s="53"/>
      <c r="CG13" s="56"/>
      <c r="CH13" s="53"/>
      <c r="CI13" s="53"/>
      <c r="CJ13" s="53"/>
      <c r="CK13" s="56"/>
      <c r="CL13" s="53"/>
      <c r="CM13" s="56"/>
      <c r="CN13" s="53"/>
      <c r="CO13" s="56"/>
      <c r="CP13" s="53"/>
      <c r="CQ13" s="56"/>
      <c r="CR13" s="53"/>
      <c r="CS13" s="56"/>
      <c r="CT13" s="53"/>
      <c r="CU13" s="57"/>
      <c r="CV13" s="53"/>
      <c r="CW13" s="56"/>
      <c r="CX13" s="53"/>
      <c r="CY13" s="56"/>
      <c r="CZ13" s="53"/>
      <c r="DA13" s="56"/>
      <c r="DB13" s="56"/>
      <c r="DC13" s="53"/>
      <c r="DD13" s="53"/>
      <c r="DE13" s="57"/>
      <c r="DF13" s="53"/>
      <c r="DG13" s="56"/>
      <c r="DH13" s="53"/>
      <c r="DI13" s="56"/>
      <c r="DJ13" s="53"/>
      <c r="DK13" s="56"/>
      <c r="DL13" s="53"/>
      <c r="DM13" s="62"/>
      <c r="DN13" s="63"/>
    </row>
    <row r="14" spans="1:118" x14ac:dyDescent="0.25">
      <c r="A14" s="82">
        <v>1</v>
      </c>
      <c r="B14" s="83"/>
      <c r="C14" s="144" t="s">
        <v>138</v>
      </c>
      <c r="D14" s="144"/>
      <c r="E14" s="48">
        <v>0.5</v>
      </c>
      <c r="F14" s="48"/>
      <c r="G14" s="264">
        <v>1</v>
      </c>
      <c r="H14" s="145"/>
      <c r="I14" s="50"/>
      <c r="J14" s="50"/>
      <c r="K14" s="50"/>
      <c r="L14" s="51"/>
      <c r="M14" s="92">
        <f>M15</f>
        <v>0</v>
      </c>
      <c r="N14" s="92">
        <f t="shared" ref="N14:BY14" si="0">N15</f>
        <v>0</v>
      </c>
      <c r="O14" s="92">
        <f t="shared" si="0"/>
        <v>0</v>
      </c>
      <c r="P14" s="92">
        <f t="shared" si="0"/>
        <v>0</v>
      </c>
      <c r="Q14" s="92">
        <f t="shared" si="0"/>
        <v>0</v>
      </c>
      <c r="R14" s="92">
        <f t="shared" si="0"/>
        <v>0</v>
      </c>
      <c r="S14" s="92">
        <f t="shared" si="0"/>
        <v>350</v>
      </c>
      <c r="T14" s="92">
        <f t="shared" si="0"/>
        <v>6288435.416666667</v>
      </c>
      <c r="U14" s="92">
        <f t="shared" si="0"/>
        <v>0</v>
      </c>
      <c r="V14" s="92">
        <f t="shared" si="0"/>
        <v>0</v>
      </c>
      <c r="W14" s="92">
        <f t="shared" si="0"/>
        <v>0</v>
      </c>
      <c r="X14" s="92">
        <f t="shared" si="0"/>
        <v>0</v>
      </c>
      <c r="Y14" s="92">
        <f t="shared" si="0"/>
        <v>0</v>
      </c>
      <c r="Z14" s="92">
        <f t="shared" si="0"/>
        <v>0</v>
      </c>
      <c r="AA14" s="92">
        <f t="shared" si="0"/>
        <v>0</v>
      </c>
      <c r="AB14" s="92">
        <f t="shared" si="0"/>
        <v>0</v>
      </c>
      <c r="AC14" s="92">
        <f t="shared" si="0"/>
        <v>0</v>
      </c>
      <c r="AD14" s="92">
        <f t="shared" si="0"/>
        <v>0</v>
      </c>
      <c r="AE14" s="92">
        <f t="shared" si="0"/>
        <v>0</v>
      </c>
      <c r="AF14" s="92">
        <f t="shared" si="0"/>
        <v>0</v>
      </c>
      <c r="AG14" s="92">
        <f t="shared" si="0"/>
        <v>0</v>
      </c>
      <c r="AH14" s="92">
        <f t="shared" si="0"/>
        <v>0</v>
      </c>
      <c r="AI14" s="92">
        <f t="shared" si="0"/>
        <v>0</v>
      </c>
      <c r="AJ14" s="92">
        <f t="shared" si="0"/>
        <v>0</v>
      </c>
      <c r="AK14" s="92">
        <f t="shared" si="0"/>
        <v>0</v>
      </c>
      <c r="AL14" s="92">
        <f t="shared" si="0"/>
        <v>0</v>
      </c>
      <c r="AM14" s="92">
        <f t="shared" si="0"/>
        <v>0</v>
      </c>
      <c r="AN14" s="92">
        <f t="shared" si="0"/>
        <v>0</v>
      </c>
      <c r="AO14" s="92">
        <v>0</v>
      </c>
      <c r="AP14" s="92">
        <f t="shared" si="0"/>
        <v>0</v>
      </c>
      <c r="AQ14" s="92">
        <f t="shared" si="0"/>
        <v>0</v>
      </c>
      <c r="AR14" s="92">
        <f t="shared" si="0"/>
        <v>0</v>
      </c>
      <c r="AS14" s="92">
        <f t="shared" si="0"/>
        <v>22</v>
      </c>
      <c r="AT14" s="92">
        <f t="shared" si="0"/>
        <v>405558.99999999994</v>
      </c>
      <c r="AU14" s="92">
        <f t="shared" si="0"/>
        <v>0</v>
      </c>
      <c r="AV14" s="92">
        <f t="shared" si="0"/>
        <v>0</v>
      </c>
      <c r="AW14" s="92">
        <f t="shared" si="0"/>
        <v>0</v>
      </c>
      <c r="AX14" s="92">
        <f t="shared" si="0"/>
        <v>0</v>
      </c>
      <c r="AY14" s="92">
        <f t="shared" si="0"/>
        <v>0</v>
      </c>
      <c r="AZ14" s="92">
        <f t="shared" si="0"/>
        <v>0</v>
      </c>
      <c r="BA14" s="92">
        <f t="shared" si="0"/>
        <v>0</v>
      </c>
      <c r="BB14" s="92">
        <f t="shared" si="0"/>
        <v>0</v>
      </c>
      <c r="BC14" s="92">
        <f t="shared" si="0"/>
        <v>0</v>
      </c>
      <c r="BD14" s="92">
        <f t="shared" si="0"/>
        <v>0</v>
      </c>
      <c r="BE14" s="92">
        <f t="shared" si="0"/>
        <v>0</v>
      </c>
      <c r="BF14" s="92">
        <f t="shared" si="0"/>
        <v>0</v>
      </c>
      <c r="BG14" s="92">
        <f t="shared" si="0"/>
        <v>130</v>
      </c>
      <c r="BH14" s="92">
        <f t="shared" si="0"/>
        <v>2500680</v>
      </c>
      <c r="BI14" s="92">
        <f t="shared" si="0"/>
        <v>0</v>
      </c>
      <c r="BJ14" s="92">
        <f t="shared" si="0"/>
        <v>0</v>
      </c>
      <c r="BK14" s="92">
        <f t="shared" si="0"/>
        <v>0</v>
      </c>
      <c r="BL14" s="92">
        <f t="shared" si="0"/>
        <v>0</v>
      </c>
      <c r="BM14" s="92">
        <f t="shared" si="0"/>
        <v>55</v>
      </c>
      <c r="BN14" s="92">
        <f t="shared" si="0"/>
        <v>1163778</v>
      </c>
      <c r="BO14" s="92">
        <f t="shared" si="0"/>
        <v>20</v>
      </c>
      <c r="BP14" s="92">
        <f t="shared" si="0"/>
        <v>384720</v>
      </c>
      <c r="BQ14" s="92">
        <f t="shared" si="0"/>
        <v>20</v>
      </c>
      <c r="BR14" s="92">
        <f t="shared" si="0"/>
        <v>480900</v>
      </c>
      <c r="BS14" s="92">
        <f t="shared" si="0"/>
        <v>0</v>
      </c>
      <c r="BT14" s="92">
        <f t="shared" si="0"/>
        <v>0</v>
      </c>
      <c r="BU14" s="92">
        <f t="shared" si="0"/>
        <v>50</v>
      </c>
      <c r="BV14" s="92">
        <f t="shared" si="0"/>
        <v>1202250</v>
      </c>
      <c r="BW14" s="92">
        <f t="shared" si="0"/>
        <v>0</v>
      </c>
      <c r="BX14" s="92">
        <f t="shared" si="0"/>
        <v>0</v>
      </c>
      <c r="BY14" s="92">
        <f t="shared" si="0"/>
        <v>40</v>
      </c>
      <c r="BZ14" s="92">
        <f t="shared" ref="BZ14:DN14" si="1">BZ15</f>
        <v>769440</v>
      </c>
      <c r="CA14" s="92">
        <f t="shared" si="1"/>
        <v>0</v>
      </c>
      <c r="CB14" s="92">
        <f t="shared" si="1"/>
        <v>0</v>
      </c>
      <c r="CC14" s="92">
        <f t="shared" si="1"/>
        <v>0</v>
      </c>
      <c r="CD14" s="92">
        <f t="shared" si="1"/>
        <v>0</v>
      </c>
      <c r="CE14" s="92">
        <f t="shared" si="1"/>
        <v>0</v>
      </c>
      <c r="CF14" s="92">
        <f t="shared" si="1"/>
        <v>0</v>
      </c>
      <c r="CG14" s="92">
        <f t="shared" si="1"/>
        <v>0</v>
      </c>
      <c r="CH14" s="92">
        <f t="shared" si="1"/>
        <v>0</v>
      </c>
      <c r="CI14" s="92">
        <f t="shared" si="1"/>
        <v>0</v>
      </c>
      <c r="CJ14" s="92">
        <f t="shared" si="1"/>
        <v>0</v>
      </c>
      <c r="CK14" s="92">
        <f t="shared" si="1"/>
        <v>0</v>
      </c>
      <c r="CL14" s="92">
        <f t="shared" si="1"/>
        <v>0</v>
      </c>
      <c r="CM14" s="92">
        <f t="shared" si="1"/>
        <v>0</v>
      </c>
      <c r="CN14" s="92">
        <f t="shared" si="1"/>
        <v>0</v>
      </c>
      <c r="CO14" s="92">
        <f t="shared" si="1"/>
        <v>0</v>
      </c>
      <c r="CP14" s="92">
        <f t="shared" si="1"/>
        <v>0</v>
      </c>
      <c r="CQ14" s="92">
        <f t="shared" si="1"/>
        <v>20</v>
      </c>
      <c r="CR14" s="92">
        <f t="shared" si="1"/>
        <v>362277.99999999994</v>
      </c>
      <c r="CS14" s="92">
        <f t="shared" si="1"/>
        <v>0</v>
      </c>
      <c r="CT14" s="92">
        <f t="shared" si="1"/>
        <v>0</v>
      </c>
      <c r="CU14" s="92">
        <f t="shared" si="1"/>
        <v>0</v>
      </c>
      <c r="CV14" s="92">
        <f t="shared" si="1"/>
        <v>0</v>
      </c>
      <c r="CW14" s="92">
        <f t="shared" si="1"/>
        <v>0</v>
      </c>
      <c r="CX14" s="92">
        <f t="shared" si="1"/>
        <v>0</v>
      </c>
      <c r="CY14" s="92">
        <f t="shared" si="1"/>
        <v>0</v>
      </c>
      <c r="CZ14" s="92">
        <f t="shared" si="1"/>
        <v>0</v>
      </c>
      <c r="DA14" s="92">
        <f t="shared" si="1"/>
        <v>0</v>
      </c>
      <c r="DB14" s="95">
        <f t="shared" si="1"/>
        <v>0</v>
      </c>
      <c r="DC14" s="92">
        <f t="shared" si="1"/>
        <v>0</v>
      </c>
      <c r="DD14" s="92">
        <f t="shared" si="1"/>
        <v>0</v>
      </c>
      <c r="DE14" s="96">
        <f t="shared" si="1"/>
        <v>0</v>
      </c>
      <c r="DF14" s="92">
        <f t="shared" si="1"/>
        <v>0</v>
      </c>
      <c r="DG14" s="92">
        <f t="shared" si="1"/>
        <v>20</v>
      </c>
      <c r="DH14" s="92">
        <f t="shared" si="1"/>
        <v>434733.6</v>
      </c>
      <c r="DI14" s="92">
        <v>0</v>
      </c>
      <c r="DJ14" s="92">
        <f t="shared" si="1"/>
        <v>0</v>
      </c>
      <c r="DK14" s="92">
        <f t="shared" si="1"/>
        <v>0</v>
      </c>
      <c r="DL14" s="92">
        <f t="shared" si="1"/>
        <v>0</v>
      </c>
      <c r="DM14" s="92">
        <f t="shared" si="1"/>
        <v>727</v>
      </c>
      <c r="DN14" s="92">
        <f t="shared" si="1"/>
        <v>13992774.016666668</v>
      </c>
    </row>
    <row r="15" spans="1:118" s="40" customFormat="1" ht="51.75" customHeight="1" x14ac:dyDescent="0.25">
      <c r="A15" s="44"/>
      <c r="B15" s="64">
        <v>1</v>
      </c>
      <c r="C15" s="65" t="s">
        <v>139</v>
      </c>
      <c r="D15" s="66">
        <v>22900</v>
      </c>
      <c r="E15" s="208">
        <v>0.5</v>
      </c>
      <c r="F15" s="208"/>
      <c r="G15" s="67">
        <v>1</v>
      </c>
      <c r="H15" s="68"/>
      <c r="I15" s="66">
        <v>1.4</v>
      </c>
      <c r="J15" s="66">
        <v>1.68</v>
      </c>
      <c r="K15" s="66">
        <v>2.23</v>
      </c>
      <c r="L15" s="69">
        <v>2.57</v>
      </c>
      <c r="M15" s="70"/>
      <c r="N15" s="71">
        <f>(M15*$D15*$E15*$G15*$I15*$N$12)</f>
        <v>0</v>
      </c>
      <c r="O15" s="70"/>
      <c r="P15" s="72">
        <f>(O15*$D15*$E15*$G15*$I15*$P$12)</f>
        <v>0</v>
      </c>
      <c r="Q15" s="73"/>
      <c r="R15" s="71">
        <f>(Q15*$D15*$E15*$G15*$I15*$R$12)</f>
        <v>0</v>
      </c>
      <c r="S15" s="72">
        <v>350</v>
      </c>
      <c r="T15" s="71">
        <f>(S15/12*7*$D15*$E15*$G15*$I15*$T$12)+(S15/12*5*$D15*$E15*$G15*$I15*$T$13)</f>
        <v>6288435.416666667</v>
      </c>
      <c r="U15" s="73"/>
      <c r="V15" s="71">
        <f>(U15*$D15*$E15*$G15*$I15*$V$12)</f>
        <v>0</v>
      </c>
      <c r="W15" s="74"/>
      <c r="X15" s="71">
        <f>(W15*$D15*$E15*$G15*$I15*$X$12)</f>
        <v>0</v>
      </c>
      <c r="Y15" s="75"/>
      <c r="Z15" s="71">
        <f>(Y15*$D15*$E15*$G15*$I15*$Z$12)</f>
        <v>0</v>
      </c>
      <c r="AA15" s="74"/>
      <c r="AB15" s="71">
        <f>(AA15*$D15*$E15*$G15*$I15*$AB$12)</f>
        <v>0</v>
      </c>
      <c r="AC15" s="74"/>
      <c r="AD15" s="71">
        <f>(AC15*$D15*$E15*$G15*$I15*$AD$12)</f>
        <v>0</v>
      </c>
      <c r="AE15" s="74"/>
      <c r="AF15" s="71">
        <f>(AE15*$D15*$E15*$G15*$I15*$AF$12)</f>
        <v>0</v>
      </c>
      <c r="AG15" s="74"/>
      <c r="AH15" s="71">
        <f>(AG15*$D15*$E15*$G15*$I15*$AH$12)</f>
        <v>0</v>
      </c>
      <c r="AI15" s="74"/>
      <c r="AJ15" s="71">
        <f>(AI15*$D15*$E15*$G15*$I15*$AJ$12)</f>
        <v>0</v>
      </c>
      <c r="AK15" s="76"/>
      <c r="AL15" s="71">
        <f>(AK15*$D15*$E15*$G15*$J15*$AL$12)</f>
        <v>0</v>
      </c>
      <c r="AM15" s="74"/>
      <c r="AN15" s="77">
        <f>(AM15*$D15*$E15*$G15*$J15*$AN$12)</f>
        <v>0</v>
      </c>
      <c r="AO15" s="73"/>
      <c r="AP15" s="71">
        <f>(AO15*$D15*$E15*$G15*$I15*$AP$12)</f>
        <v>0</v>
      </c>
      <c r="AQ15" s="74"/>
      <c r="AR15" s="72">
        <f>(AQ15*$D15*$E15*$G15*$I15*$AR$12)</f>
        <v>0</v>
      </c>
      <c r="AS15" s="72">
        <v>22</v>
      </c>
      <c r="AT15" s="72">
        <f>(AS15*$D15*$E15*$G15*$I15*$AT$12)</f>
        <v>405558.99999999994</v>
      </c>
      <c r="AU15" s="74"/>
      <c r="AV15" s="71">
        <f>(AU15*$D15*$E15*$G15*$I15*$AV$12)</f>
        <v>0</v>
      </c>
      <c r="AW15" s="74"/>
      <c r="AX15" s="71">
        <f>(AW15*$D15*$E15*$G15*$I15*$AX$12)</f>
        <v>0</v>
      </c>
      <c r="AY15" s="74"/>
      <c r="AZ15" s="71">
        <f>(AY15*$D15*$E15*$G15*$I15*$AZ$12)</f>
        <v>0</v>
      </c>
      <c r="BA15" s="74"/>
      <c r="BB15" s="71">
        <f>(BA15*$D15*$E15*$G15*$I15*$BB$12)</f>
        <v>0</v>
      </c>
      <c r="BC15" s="74"/>
      <c r="BD15" s="71">
        <f>(BC15*$D15*$E15*$G15*$I15*$BD$12)</f>
        <v>0</v>
      </c>
      <c r="BE15" s="74"/>
      <c r="BF15" s="71">
        <f>(BE15*$D15*$E15*$G15*$J15*$BF$12)</f>
        <v>0</v>
      </c>
      <c r="BG15" s="72">
        <v>130</v>
      </c>
      <c r="BH15" s="71">
        <f>(BG15*$D15*$E15*$G15*$J15*$BH$12)</f>
        <v>2500680</v>
      </c>
      <c r="BI15" s="74"/>
      <c r="BJ15" s="71">
        <f>(BI15*$D15*$E15*$G15*$J15*$BJ$12)</f>
        <v>0</v>
      </c>
      <c r="BK15" s="74"/>
      <c r="BL15" s="71">
        <f>(BK15*$D15*$E15*$G15*$J15*$BL$12)</f>
        <v>0</v>
      </c>
      <c r="BM15" s="72">
        <v>55</v>
      </c>
      <c r="BN15" s="71">
        <f>(BM15*$D15*$E15*$G15*$J15*$BN$12)</f>
        <v>1163778</v>
      </c>
      <c r="BO15" s="72">
        <v>20</v>
      </c>
      <c r="BP15" s="71">
        <f>(BO15*$D15*$E15*$G15*$J15*$BP$12)</f>
        <v>384720</v>
      </c>
      <c r="BQ15" s="72">
        <v>20</v>
      </c>
      <c r="BR15" s="71">
        <f>(BQ15*$D15*$E15*$G15*$J15*$BR$12)</f>
        <v>480900</v>
      </c>
      <c r="BS15" s="74"/>
      <c r="BT15" s="71">
        <f>(BS15*$D15*$E15*$G15*$J15*$BT$12)</f>
        <v>0</v>
      </c>
      <c r="BU15" s="72">
        <v>50</v>
      </c>
      <c r="BV15" s="71">
        <f>(BU15*$D15*$E15*$G15*$J15*$BV$12)</f>
        <v>1202250</v>
      </c>
      <c r="BW15" s="74"/>
      <c r="BX15" s="71">
        <f>(BW15*$D15*$E15*$G15*$J15*$BX$12)</f>
        <v>0</v>
      </c>
      <c r="BY15" s="78">
        <f>20+20</f>
        <v>40</v>
      </c>
      <c r="BZ15" s="79">
        <f>(BY15*$D15*$E15*$G15*$J15*$BZ$12)</f>
        <v>769440</v>
      </c>
      <c r="CA15" s="74"/>
      <c r="CB15" s="71">
        <f>(CA15*$D15*$E15*$G15*$I15*$CB$12)</f>
        <v>0</v>
      </c>
      <c r="CC15" s="74"/>
      <c r="CD15" s="71">
        <f>(CC15*$D15*$E15*$G15*$I15*$CD$12)</f>
        <v>0</v>
      </c>
      <c r="CE15" s="74"/>
      <c r="CF15" s="71">
        <f>(CE15*$D15*$E15*$G15*$I15*$CF$12)</f>
        <v>0</v>
      </c>
      <c r="CG15" s="75"/>
      <c r="CH15" s="72">
        <f>(CG15*$D15*$E15*$G15*$I15*$CH$12)</f>
        <v>0</v>
      </c>
      <c r="CI15" s="75"/>
      <c r="CJ15" s="71">
        <f>(CI15*$D15*$E15*$G15*$J15*$CJ$12)</f>
        <v>0</v>
      </c>
      <c r="CK15" s="74"/>
      <c r="CL15" s="71">
        <f>(CK15*$D15*$E15*$G15*$I15*$CL$12)</f>
        <v>0</v>
      </c>
      <c r="CM15" s="74"/>
      <c r="CN15" s="71">
        <f>(CM15*$D15*$E15*$G15*$I15*$CN$12)</f>
        <v>0</v>
      </c>
      <c r="CO15" s="74"/>
      <c r="CP15" s="71">
        <f>(CO15*$D15*$E15*$G15*$I15*$CP$12)</f>
        <v>0</v>
      </c>
      <c r="CQ15" s="72">
        <v>20</v>
      </c>
      <c r="CR15" s="71">
        <f>(CQ15*$D15*$E15*$G15*$I15*$CR$12)</f>
        <v>362277.99999999994</v>
      </c>
      <c r="CS15" s="74"/>
      <c r="CT15" s="71">
        <f>(CS15*$D15*$E15*$G15*$I15*$CT$12)</f>
        <v>0</v>
      </c>
      <c r="CU15" s="74"/>
      <c r="CV15" s="71">
        <f>(CU15*$D15*$E15*$G15*$J15*$CV$12)</f>
        <v>0</v>
      </c>
      <c r="CW15" s="74"/>
      <c r="CX15" s="71">
        <f>(CW15*$D15*$E15*$G15*$J15*$CX$12)</f>
        <v>0</v>
      </c>
      <c r="CY15" s="75"/>
      <c r="CZ15" s="71">
        <f>(CY15*$D15*$E15*$G15*$I15*$CZ$12)</f>
        <v>0</v>
      </c>
      <c r="DA15" s="74"/>
      <c r="DB15" s="77">
        <f>(DA15*$D15*$E15*$G15*$J15*$DB$12)</f>
        <v>0</v>
      </c>
      <c r="DC15" s="75"/>
      <c r="DD15" s="71">
        <f>(DC15*$D15*$E15*$G15*$J15*$DD$12)</f>
        <v>0</v>
      </c>
      <c r="DE15" s="80"/>
      <c r="DF15" s="71">
        <f>(DE15*$D15*$E15*$G15*$J15*$DF$12)</f>
        <v>0</v>
      </c>
      <c r="DG15" s="72">
        <v>20</v>
      </c>
      <c r="DH15" s="71">
        <f>(DG15*$D15*$E15*$G15*$J15*$DH$12)</f>
        <v>434733.6</v>
      </c>
      <c r="DI15" s="74"/>
      <c r="DJ15" s="71">
        <f>(DI15*$D15*$E15*$G15*$K15*$DJ$12)</f>
        <v>0</v>
      </c>
      <c r="DK15" s="74"/>
      <c r="DL15" s="79">
        <f>(DK15*$D15*$E15*$G15*$L15*$DL$12)</f>
        <v>0</v>
      </c>
      <c r="DM15" s="81">
        <f>SUM(M15,O15,Q15,S15,U15,W15,Y15,AA15,AC15,AE15,AG15,AI15,AK15,AO15,AQ15,CE15,AS15,AU15,AW15,AY15,BA15,CI15,BC15,BE15,BG15,BK15,AM15,BM15,BO15,BQ15,BS15,BU15,BW15,BY15,CA15,CC15,CG15,CK15,CM15,CO15,CQ15,CS15,CU15,CW15,BI15,CY15,DA15,DC15,DE15,DG15,DI15,DK15)</f>
        <v>727</v>
      </c>
      <c r="DN15" s="79">
        <f>SUM(N15,P15,R15,T15,V15,X15,Z15,AB15,AD15,AF15,AH15,AJ15,AL15,AP15,AR15,CF15,AT15,AV15,AX15,AZ15,BB15,CJ15,BD15,BF15,BH15,BL15,AN15,BN15,BP15,BR15,BT15,BV15,BX15,BZ15,CB15,CD15,CH15,CL15,CN15,CP15,CR15,CT15,CV15,CX15,BJ15,CZ15,DB15,DD15,DF15,DH15,DJ15,DL15)</f>
        <v>13992774.016666668</v>
      </c>
    </row>
    <row r="16" spans="1:118" ht="16.5" customHeight="1" x14ac:dyDescent="0.25">
      <c r="A16" s="82">
        <v>2</v>
      </c>
      <c r="B16" s="83"/>
      <c r="C16" s="144" t="s">
        <v>140</v>
      </c>
      <c r="D16" s="66">
        <v>22900</v>
      </c>
      <c r="E16" s="48">
        <v>0.8</v>
      </c>
      <c r="F16" s="48"/>
      <c r="G16" s="67">
        <v>1</v>
      </c>
      <c r="H16" s="68"/>
      <c r="I16" s="66">
        <v>1.4</v>
      </c>
      <c r="J16" s="66">
        <v>1.68</v>
      </c>
      <c r="K16" s="66">
        <v>2.23</v>
      </c>
      <c r="L16" s="69">
        <v>2.57</v>
      </c>
      <c r="M16" s="92">
        <f>SUM(M17:M29)</f>
        <v>2376</v>
      </c>
      <c r="N16" s="92">
        <f t="shared" ref="N16:BY16" si="2">SUM(N17:N29)</f>
        <v>59963485.119999997</v>
      </c>
      <c r="O16" s="92">
        <f t="shared" si="2"/>
        <v>0</v>
      </c>
      <c r="P16" s="92">
        <f t="shared" si="2"/>
        <v>0</v>
      </c>
      <c r="Q16" s="92">
        <f t="shared" si="2"/>
        <v>0</v>
      </c>
      <c r="R16" s="92">
        <f t="shared" si="2"/>
        <v>0</v>
      </c>
      <c r="S16" s="92">
        <f t="shared" si="2"/>
        <v>6942</v>
      </c>
      <c r="T16" s="92">
        <f t="shared" si="2"/>
        <v>238159219.4916667</v>
      </c>
      <c r="U16" s="92">
        <f t="shared" si="2"/>
        <v>11</v>
      </c>
      <c r="V16" s="92">
        <f t="shared" si="2"/>
        <v>443998.94</v>
      </c>
      <c r="W16" s="92">
        <f t="shared" si="2"/>
        <v>0</v>
      </c>
      <c r="X16" s="92">
        <f t="shared" si="2"/>
        <v>0</v>
      </c>
      <c r="Y16" s="92">
        <f t="shared" si="2"/>
        <v>0</v>
      </c>
      <c r="Z16" s="92">
        <f t="shared" si="2"/>
        <v>0</v>
      </c>
      <c r="AA16" s="92">
        <f t="shared" si="2"/>
        <v>0</v>
      </c>
      <c r="AB16" s="92">
        <f t="shared" si="2"/>
        <v>0</v>
      </c>
      <c r="AC16" s="92">
        <f t="shared" si="2"/>
        <v>75</v>
      </c>
      <c r="AD16" s="92">
        <f t="shared" si="2"/>
        <v>2709839.44</v>
      </c>
      <c r="AE16" s="92">
        <f t="shared" si="2"/>
        <v>0</v>
      </c>
      <c r="AF16" s="92">
        <f t="shared" si="2"/>
        <v>0</v>
      </c>
      <c r="AG16" s="92">
        <f t="shared" si="2"/>
        <v>0</v>
      </c>
      <c r="AH16" s="92">
        <f t="shared" si="2"/>
        <v>0</v>
      </c>
      <c r="AI16" s="92">
        <f t="shared" si="2"/>
        <v>2444</v>
      </c>
      <c r="AJ16" s="92">
        <f t="shared" si="2"/>
        <v>57686006.840000004</v>
      </c>
      <c r="AK16" s="92">
        <f t="shared" si="2"/>
        <v>5</v>
      </c>
      <c r="AL16" s="92">
        <f t="shared" si="2"/>
        <v>334744.87200000009</v>
      </c>
      <c r="AM16" s="92">
        <f t="shared" si="2"/>
        <v>103</v>
      </c>
      <c r="AN16" s="92">
        <f t="shared" si="2"/>
        <v>2951764.2</v>
      </c>
      <c r="AO16" s="92">
        <v>0</v>
      </c>
      <c r="AP16" s="92">
        <f t="shared" si="2"/>
        <v>0</v>
      </c>
      <c r="AQ16" s="92">
        <f t="shared" si="2"/>
        <v>60</v>
      </c>
      <c r="AR16" s="92">
        <f t="shared" si="2"/>
        <v>2671014.7799999998</v>
      </c>
      <c r="AS16" s="92">
        <f t="shared" si="2"/>
        <v>1524</v>
      </c>
      <c r="AT16" s="92">
        <f t="shared" si="2"/>
        <v>36540865.899999999</v>
      </c>
      <c r="AU16" s="92">
        <f t="shared" si="2"/>
        <v>3242</v>
      </c>
      <c r="AV16" s="92">
        <f t="shared" si="2"/>
        <v>115335449.24999997</v>
      </c>
      <c r="AW16" s="92">
        <f t="shared" si="2"/>
        <v>1520</v>
      </c>
      <c r="AX16" s="92">
        <f t="shared" si="2"/>
        <v>55002648.959999986</v>
      </c>
      <c r="AY16" s="92">
        <f t="shared" si="2"/>
        <v>2100</v>
      </c>
      <c r="AZ16" s="92">
        <f t="shared" si="2"/>
        <v>65318402.79999999</v>
      </c>
      <c r="BA16" s="92">
        <f t="shared" si="2"/>
        <v>499</v>
      </c>
      <c r="BB16" s="92">
        <f t="shared" si="2"/>
        <v>13294929.34</v>
      </c>
      <c r="BC16" s="92">
        <f t="shared" si="2"/>
        <v>669</v>
      </c>
      <c r="BD16" s="92">
        <f t="shared" si="2"/>
        <v>18372175.359999999</v>
      </c>
      <c r="BE16" s="92">
        <f t="shared" si="2"/>
        <v>2</v>
      </c>
      <c r="BF16" s="92">
        <f t="shared" si="2"/>
        <v>90024.48</v>
      </c>
      <c r="BG16" s="92">
        <f t="shared" si="2"/>
        <v>3200</v>
      </c>
      <c r="BH16" s="92">
        <f t="shared" si="2"/>
        <v>118743827.99999999</v>
      </c>
      <c r="BI16" s="92">
        <f t="shared" si="2"/>
        <v>0</v>
      </c>
      <c r="BJ16" s="92">
        <f t="shared" si="2"/>
        <v>0</v>
      </c>
      <c r="BK16" s="92">
        <f t="shared" si="2"/>
        <v>8446</v>
      </c>
      <c r="BL16" s="92">
        <f t="shared" si="2"/>
        <v>217763677.15200001</v>
      </c>
      <c r="BM16" s="92">
        <f t="shared" si="2"/>
        <v>1900</v>
      </c>
      <c r="BN16" s="92">
        <f t="shared" si="2"/>
        <v>57047127.984000012</v>
      </c>
      <c r="BO16" s="92">
        <f t="shared" si="2"/>
        <v>1260</v>
      </c>
      <c r="BP16" s="92">
        <f t="shared" si="2"/>
        <v>40480238.399999999</v>
      </c>
      <c r="BQ16" s="92">
        <f t="shared" si="2"/>
        <v>740</v>
      </c>
      <c r="BR16" s="92">
        <f t="shared" si="2"/>
        <v>29059825.200000003</v>
      </c>
      <c r="BS16" s="92">
        <f t="shared" si="2"/>
        <v>59</v>
      </c>
      <c r="BT16" s="92">
        <f t="shared" si="2"/>
        <v>1582007.1119999997</v>
      </c>
      <c r="BU16" s="92">
        <f t="shared" si="2"/>
        <v>1170</v>
      </c>
      <c r="BV16" s="92">
        <f t="shared" si="2"/>
        <v>40664423.099999994</v>
      </c>
      <c r="BW16" s="92">
        <f t="shared" si="2"/>
        <v>1080</v>
      </c>
      <c r="BX16" s="92">
        <f t="shared" si="2"/>
        <v>29693074.32</v>
      </c>
      <c r="BY16" s="92">
        <f t="shared" si="2"/>
        <v>890</v>
      </c>
      <c r="BZ16" s="92">
        <f t="shared" ref="BZ16:DN16" si="3">SUM(BZ17:BZ29)</f>
        <v>22242586.799999997</v>
      </c>
      <c r="CA16" s="92">
        <f t="shared" si="3"/>
        <v>0</v>
      </c>
      <c r="CB16" s="92">
        <f t="shared" si="3"/>
        <v>0</v>
      </c>
      <c r="CC16" s="92">
        <f t="shared" si="3"/>
        <v>0</v>
      </c>
      <c r="CD16" s="92">
        <f t="shared" si="3"/>
        <v>0</v>
      </c>
      <c r="CE16" s="92">
        <f t="shared" si="3"/>
        <v>275</v>
      </c>
      <c r="CF16" s="92">
        <f t="shared" si="3"/>
        <v>8650108.5999999996</v>
      </c>
      <c r="CG16" s="92">
        <f t="shared" si="3"/>
        <v>0</v>
      </c>
      <c r="CH16" s="92">
        <f t="shared" si="3"/>
        <v>0</v>
      </c>
      <c r="CI16" s="92">
        <f t="shared" si="3"/>
        <v>0</v>
      </c>
      <c r="CJ16" s="92">
        <f t="shared" si="3"/>
        <v>0</v>
      </c>
      <c r="CK16" s="92">
        <f t="shared" si="3"/>
        <v>32</v>
      </c>
      <c r="CL16" s="92">
        <f t="shared" si="3"/>
        <v>523347.43999999994</v>
      </c>
      <c r="CM16" s="92">
        <f t="shared" si="3"/>
        <v>480</v>
      </c>
      <c r="CN16" s="92">
        <f t="shared" si="3"/>
        <v>8123555.1599999983</v>
      </c>
      <c r="CO16" s="92">
        <f t="shared" si="3"/>
        <v>205</v>
      </c>
      <c r="CP16" s="92">
        <f t="shared" si="3"/>
        <v>2689898.1199999996</v>
      </c>
      <c r="CQ16" s="92">
        <f t="shared" si="3"/>
        <v>515</v>
      </c>
      <c r="CR16" s="92">
        <f t="shared" si="3"/>
        <v>12838407.764</v>
      </c>
      <c r="CS16" s="92">
        <f t="shared" si="3"/>
        <v>1035</v>
      </c>
      <c r="CT16" s="92">
        <f t="shared" si="3"/>
        <v>26014096.345999993</v>
      </c>
      <c r="CU16" s="92">
        <f t="shared" si="3"/>
        <v>0</v>
      </c>
      <c r="CV16" s="92">
        <f t="shared" si="3"/>
        <v>0</v>
      </c>
      <c r="CW16" s="92">
        <f t="shared" si="3"/>
        <v>0</v>
      </c>
      <c r="CX16" s="92">
        <f t="shared" si="3"/>
        <v>0</v>
      </c>
      <c r="CY16" s="92">
        <f t="shared" si="3"/>
        <v>0</v>
      </c>
      <c r="CZ16" s="92">
        <f t="shared" si="3"/>
        <v>0</v>
      </c>
      <c r="DA16" s="92">
        <f t="shared" si="3"/>
        <v>0</v>
      </c>
      <c r="DB16" s="95">
        <f t="shared" si="3"/>
        <v>0</v>
      </c>
      <c r="DC16" s="92">
        <f t="shared" si="3"/>
        <v>0</v>
      </c>
      <c r="DD16" s="92">
        <f t="shared" si="3"/>
        <v>0</v>
      </c>
      <c r="DE16" s="96">
        <f t="shared" si="3"/>
        <v>34</v>
      </c>
      <c r="DF16" s="92">
        <f t="shared" si="3"/>
        <v>1316204.064</v>
      </c>
      <c r="DG16" s="92">
        <f t="shared" si="3"/>
        <v>473</v>
      </c>
      <c r="DH16" s="92">
        <f t="shared" si="3"/>
        <v>12916369.989599999</v>
      </c>
      <c r="DI16" s="92">
        <v>80</v>
      </c>
      <c r="DJ16" s="92">
        <f t="shared" si="3"/>
        <v>4027347.8880000003</v>
      </c>
      <c r="DK16" s="92">
        <f t="shared" si="3"/>
        <v>174</v>
      </c>
      <c r="DL16" s="92">
        <f t="shared" si="3"/>
        <v>8683171.6199999992</v>
      </c>
      <c r="DM16" s="92">
        <f t="shared" si="3"/>
        <v>43620</v>
      </c>
      <c r="DN16" s="92">
        <f t="shared" si="3"/>
        <v>1311933864.8332667</v>
      </c>
    </row>
    <row r="17" spans="1:118" ht="36" customHeight="1" x14ac:dyDescent="0.25">
      <c r="A17" s="82"/>
      <c r="B17" s="83">
        <v>2</v>
      </c>
      <c r="C17" s="65" t="s">
        <v>141</v>
      </c>
      <c r="D17" s="66">
        <v>22900</v>
      </c>
      <c r="E17" s="84">
        <v>0.93</v>
      </c>
      <c r="F17" s="84"/>
      <c r="G17" s="67">
        <v>1</v>
      </c>
      <c r="H17" s="68"/>
      <c r="I17" s="66">
        <v>1.4</v>
      </c>
      <c r="J17" s="66">
        <v>1.68</v>
      </c>
      <c r="K17" s="66">
        <v>2.23</v>
      </c>
      <c r="L17" s="69">
        <v>2.57</v>
      </c>
      <c r="M17" s="72">
        <v>450</v>
      </c>
      <c r="N17" s="71">
        <f>(M17*$D17*$E17*$G17*$I17*$N$12)</f>
        <v>14758821.000000002</v>
      </c>
      <c r="O17" s="72"/>
      <c r="P17" s="72">
        <f t="shared" ref="P17:P29" si="4">(O17*$D17*$E17*$G17*$I17*$P$12)</f>
        <v>0</v>
      </c>
      <c r="Q17" s="72"/>
      <c r="R17" s="71">
        <f t="shared" ref="R17:R29" si="5">(Q17*$D17*$E17*$G17*$I17*$R$12)</f>
        <v>0</v>
      </c>
      <c r="S17" s="72">
        <v>2066</v>
      </c>
      <c r="T17" s="71">
        <f>(S17/12*7*$D17*$E17*$G17*$I17*$T$12)+(S17/12*5*$D17*$E17*$G17*$I17*$T$13)</f>
        <v>69042708.805000007</v>
      </c>
      <c r="U17" s="72"/>
      <c r="V17" s="71">
        <f t="shared" ref="V17:V29" si="6">(U17*$D17*$E17*$G17*$I17*$V$12)</f>
        <v>0</v>
      </c>
      <c r="W17" s="72"/>
      <c r="X17" s="71">
        <f t="shared" ref="X17:X29" si="7">(W17*$D17*$E17*$G17*$I17*$X$12)</f>
        <v>0</v>
      </c>
      <c r="Y17" s="72"/>
      <c r="Z17" s="71">
        <f t="shared" ref="Z17:Z29" si="8">(Y17*$D17*$E17*$G17*$I17*$Z$12)</f>
        <v>0</v>
      </c>
      <c r="AA17" s="72"/>
      <c r="AB17" s="71">
        <f t="shared" ref="AB17:AB29" si="9">(AA17*$D17*$E17*$G17*$I17*$AB$12)</f>
        <v>0</v>
      </c>
      <c r="AC17" s="72"/>
      <c r="AD17" s="71">
        <f t="shared" ref="AD17:AD29" si="10">(AC17*$D17*$E17*$G17*$I17*$AD$12)</f>
        <v>0</v>
      </c>
      <c r="AE17" s="72"/>
      <c r="AF17" s="71">
        <f t="shared" ref="AF17:AF29" si="11">(AE17*$D17*$E17*$G17*$I17*$AF$12)</f>
        <v>0</v>
      </c>
      <c r="AG17" s="74"/>
      <c r="AH17" s="71">
        <f t="shared" ref="AH17:AH29" si="12">(AG17*$D17*$E17*$G17*$I17*$AH$12)</f>
        <v>0</v>
      </c>
      <c r="AI17" s="72">
        <v>385</v>
      </c>
      <c r="AJ17" s="71">
        <f t="shared" ref="AJ17:AJ29" si="13">(AI17*$D17*$E17*$G17*$I17*$AJ$12)</f>
        <v>12626991.300000001</v>
      </c>
      <c r="AK17" s="85">
        <v>0</v>
      </c>
      <c r="AL17" s="71">
        <f t="shared" ref="AL17:AL29" si="14">(AK17*$D17*$E17*$G17*$J17*$AL$12)</f>
        <v>0</v>
      </c>
      <c r="AM17" s="72">
        <v>4</v>
      </c>
      <c r="AN17" s="77">
        <f t="shared" ref="AN17:AN29" si="15">(AM17*$D17*$E17*$G17*$J17*$AN$12)</f>
        <v>157427.424</v>
      </c>
      <c r="AO17" s="72"/>
      <c r="AP17" s="71">
        <f t="shared" ref="AP17:AP29" si="16">(AO17*$D17*$E17*$G17*$I17*$AP$12)</f>
        <v>0</v>
      </c>
      <c r="AQ17" s="72"/>
      <c r="AR17" s="72">
        <f t="shared" ref="AR17:AR29" si="17">(AQ17*$D17*$E17*$G17*$I17*$AR$12)</f>
        <v>0</v>
      </c>
      <c r="AS17" s="72">
        <v>24</v>
      </c>
      <c r="AT17" s="72">
        <f t="shared" ref="AT17:AT29" si="18">(AS17*$D17*$E17*$G17*$I17*$AT$12)</f>
        <v>822916.07999999984</v>
      </c>
      <c r="AU17" s="72">
        <v>1382</v>
      </c>
      <c r="AV17" s="71">
        <f t="shared" ref="AV17:AV29" si="19">(AU17*$D17*$E17*$G17*$I17*$AV$12)</f>
        <v>47386250.93999999</v>
      </c>
      <c r="AW17" s="86">
        <v>200</v>
      </c>
      <c r="AX17" s="71">
        <f t="shared" ref="AX17:AX29" si="20">(AW17*$D17*$E17*$G17*$I17*$AX$12)</f>
        <v>6857633.9999999991</v>
      </c>
      <c r="AY17" s="72">
        <v>617</v>
      </c>
      <c r="AZ17" s="71">
        <f t="shared" ref="AZ17:AZ29" si="21">(AY17*$D17*$E17*$G17*$I17*$AZ$12)</f>
        <v>18396348.599999998</v>
      </c>
      <c r="BA17" s="72">
        <v>137</v>
      </c>
      <c r="BB17" s="71">
        <f t="shared" ref="BB17:BB29" si="22">(BA17*$D17*$E17*$G17*$I17*$BB$12)</f>
        <v>4493241.0599999996</v>
      </c>
      <c r="BC17" s="72">
        <v>147</v>
      </c>
      <c r="BD17" s="71">
        <f t="shared" ref="BD17:BD29" si="23">(BC17*$D17*$E17*$G17*$I17*$BD$12)</f>
        <v>4821214.8600000003</v>
      </c>
      <c r="BE17" s="72"/>
      <c r="BF17" s="71">
        <f t="shared" ref="BF17:BF29" si="24">(BE17*$D17*$E17*$G17*$J17*$BF$12)</f>
        <v>0</v>
      </c>
      <c r="BG17" s="72">
        <v>1350</v>
      </c>
      <c r="BH17" s="71">
        <f t="shared" ref="BH17:BH29" si="25">(BG17*$D17*$E17*$G17*$J17*$BH$12)</f>
        <v>48301596</v>
      </c>
      <c r="BI17" s="72"/>
      <c r="BJ17" s="71">
        <f t="shared" ref="BJ17:BJ29" si="26">(BI17*$D17*$E17*$G17*$J17*$BJ$12)</f>
        <v>0</v>
      </c>
      <c r="BK17" s="86">
        <v>2826</v>
      </c>
      <c r="BL17" s="71">
        <f t="shared" ref="BL17:BL29" si="27">(BK17*$D17*$E17*$G17*$J17*$BL$12)</f>
        <v>91000206.863999993</v>
      </c>
      <c r="BM17" s="72">
        <v>520</v>
      </c>
      <c r="BN17" s="71">
        <f t="shared" ref="BN17:BN29" si="28">(BM17*$D17*$E17*$G17*$J17*$BN$12)</f>
        <v>20465565.120000001</v>
      </c>
      <c r="BO17" s="72">
        <v>455</v>
      </c>
      <c r="BP17" s="71">
        <f t="shared" ref="BP17:BP29" si="29">(BO17*$D17*$E17*$G17*$J17*$BP$12)</f>
        <v>16279426.799999999</v>
      </c>
      <c r="BQ17" s="72">
        <v>235</v>
      </c>
      <c r="BR17" s="71">
        <f t="shared" ref="BR17:BR29" si="30">(BQ17*$D17*$E17*$G17*$J17*$BR$12)</f>
        <v>10510069.5</v>
      </c>
      <c r="BS17" s="72">
        <v>27</v>
      </c>
      <c r="BT17" s="71">
        <f t="shared" ref="BT17:BT29" si="31">(BS17*$D17*$E17*$G17*$J17*$BT$12)</f>
        <v>869428.728</v>
      </c>
      <c r="BU17" s="72">
        <v>239</v>
      </c>
      <c r="BV17" s="71">
        <f t="shared" ref="BV17:BV29" si="32">(BU17*$D17*$E17*$G17*$J17*$BV$12)</f>
        <v>10688964.299999999</v>
      </c>
      <c r="BW17" s="72">
        <v>249</v>
      </c>
      <c r="BX17" s="71">
        <f t="shared" ref="BX17:BX29" si="33">(BW17*$D17*$E17*$G17*$J17*$BX$12)</f>
        <v>8908961.0399999991</v>
      </c>
      <c r="BY17" s="78">
        <f>260+10</f>
        <v>270</v>
      </c>
      <c r="BZ17" s="79">
        <f t="shared" ref="BZ17:BZ29" si="34">(BY17*$D17*$E17*$G17*$J17*$BZ$12)</f>
        <v>9660319.1999999993</v>
      </c>
      <c r="CA17" s="72"/>
      <c r="CB17" s="71">
        <f t="shared" ref="CB17:CB29" si="35">(CA17*$D17*$E17*$G17*$I17*$CB$12)</f>
        <v>0</v>
      </c>
      <c r="CC17" s="72"/>
      <c r="CD17" s="71">
        <f t="shared" ref="CD17:CD29" si="36">(CC17*$D17*$E17*$G17*$I17*$CD$12)</f>
        <v>0</v>
      </c>
      <c r="CE17" s="72"/>
      <c r="CF17" s="71">
        <f t="shared" ref="CF17:CF29" si="37">(CE17*$D17*$E17*$G17*$I17*$CF$12)</f>
        <v>0</v>
      </c>
      <c r="CG17" s="72"/>
      <c r="CH17" s="72">
        <f t="shared" ref="CH17:CH29" si="38">(CG17*$D17*$E17*$G17*$I17*$CH$12)</f>
        <v>0</v>
      </c>
      <c r="CI17" s="72"/>
      <c r="CJ17" s="71">
        <f t="shared" ref="CJ17:CJ29" si="39">(CI17*$D17*$E17*$G17*$J17*$CJ$12)</f>
        <v>0</v>
      </c>
      <c r="CK17" s="72"/>
      <c r="CL17" s="71">
        <f t="shared" ref="CL17:CL29" si="40">(CK17*$D17*$E17*$G17*$I17*$CL$12)</f>
        <v>0</v>
      </c>
      <c r="CM17" s="72">
        <v>234</v>
      </c>
      <c r="CN17" s="71">
        <f t="shared" ref="CN17:CN29" si="41">(CM17*$D17*$E17*$G17*$I17*$CN$12)</f>
        <v>4883828.0399999991</v>
      </c>
      <c r="CO17" s="72">
        <v>65</v>
      </c>
      <c r="CP17" s="71">
        <f t="shared" ref="CP17:CP29" si="42">(CO17*$D17*$E17*$G17*$I17*$CP$12)</f>
        <v>1356618.8999999997</v>
      </c>
      <c r="CQ17" s="72">
        <v>133</v>
      </c>
      <c r="CR17" s="71">
        <f t="shared" ref="CR17:CR29" si="43">(CQ17*$D17*$E17*$G17*$I17*$CR$12)</f>
        <v>4481016.5819999995</v>
      </c>
      <c r="CS17" s="72">
        <v>281</v>
      </c>
      <c r="CT17" s="71">
        <f t="shared" ref="CT17:CT29" si="44">(CS17*$D17*$E17*$G17*$I17*$CT$12)</f>
        <v>9467410.9739999995</v>
      </c>
      <c r="CU17" s="72"/>
      <c r="CV17" s="71">
        <f t="shared" ref="CV17:CV29" si="45">(CU17*$D17*$E17*$G17*$J17*$CV$12)</f>
        <v>0</v>
      </c>
      <c r="CW17" s="86">
        <v>0</v>
      </c>
      <c r="CX17" s="71">
        <f t="shared" ref="CX17:CX29" si="46">(CW17*$D17*$E17*$G17*$J17*$CX$12)</f>
        <v>0</v>
      </c>
      <c r="CY17" s="72"/>
      <c r="CZ17" s="71">
        <f t="shared" ref="CZ17:CZ29" si="47">(CY17*$D17*$E17*$G17*$I17*$CZ$12)</f>
        <v>0</v>
      </c>
      <c r="DA17" s="72"/>
      <c r="DB17" s="77">
        <f t="shared" ref="DB17:DB29" si="48">(DA17*$D17*$E17*$G17*$J17*$DB$12)</f>
        <v>0</v>
      </c>
      <c r="DC17" s="72"/>
      <c r="DD17" s="71">
        <f t="shared" ref="DD17:DD29" si="49">(DC17*$D17*$E17*$G17*$J17*$DD$12)</f>
        <v>0</v>
      </c>
      <c r="DE17" s="87">
        <v>11</v>
      </c>
      <c r="DF17" s="71">
        <f t="shared" ref="DF17:DF29" si="50">(DE17*$D17*$E17*$G17*$J17*$DF$12)</f>
        <v>472282.272</v>
      </c>
      <c r="DG17" s="72">
        <v>131</v>
      </c>
      <c r="DH17" s="71">
        <f t="shared" ref="DH17:DH29" si="51">(DG17*$D17*$E17*$G17*$J17*$DH$12)</f>
        <v>5296359.4487999994</v>
      </c>
      <c r="DI17" s="72">
        <v>38</v>
      </c>
      <c r="DJ17" s="71">
        <f t="shared" ref="DJ17:DJ29" si="52">(DI17*$D17*$E17*$G17*$K17*$DJ$12)</f>
        <v>2165649.3360000001</v>
      </c>
      <c r="DK17" s="72">
        <v>50</v>
      </c>
      <c r="DL17" s="79">
        <f t="shared" ref="DL17:DL29" si="53">(DK17*$D17*$E17*$G17*$L17*$DL$12)</f>
        <v>3283997.4</v>
      </c>
      <c r="DM17" s="81">
        <f t="shared" ref="DM17:DN29" si="54">SUM(M17,O17,Q17,S17,U17,W17,Y17,AA17,AC17,AE17,AG17,AI17,AK17,AO17,AQ17,CE17,AS17,AU17,AW17,AY17,BA17,CI17,BC17,BE17,BG17,BK17,AM17,BM17,BO17,BQ17,BS17,BU17,BW17,BY17,CA17,CC17,CG17,CK17,CM17,CO17,CQ17,CS17,CU17,CW17,BI17,CY17,DA17,DC17,DE17,DG17,DI17,DK17)</f>
        <v>12526</v>
      </c>
      <c r="DN17" s="79">
        <f t="shared" si="54"/>
        <v>427455254.57380009</v>
      </c>
    </row>
    <row r="18" spans="1:118" ht="38.25" customHeight="1" x14ac:dyDescent="0.25">
      <c r="A18" s="82"/>
      <c r="B18" s="83">
        <v>3</v>
      </c>
      <c r="C18" s="65" t="s">
        <v>142</v>
      </c>
      <c r="D18" s="66">
        <v>22900</v>
      </c>
      <c r="E18" s="88">
        <v>0.28000000000000003</v>
      </c>
      <c r="F18" s="88"/>
      <c r="G18" s="67">
        <v>1</v>
      </c>
      <c r="H18" s="68"/>
      <c r="I18" s="66">
        <v>1.4</v>
      </c>
      <c r="J18" s="66">
        <v>1.68</v>
      </c>
      <c r="K18" s="66">
        <v>2.23</v>
      </c>
      <c r="L18" s="69">
        <v>2.57</v>
      </c>
      <c r="M18" s="72">
        <v>595</v>
      </c>
      <c r="N18" s="71">
        <f t="shared" ref="N18:N79" si="55">(M18*$D18*$E18*$G18*$I18*$N$12)</f>
        <v>5875315.6000000006</v>
      </c>
      <c r="O18" s="72"/>
      <c r="P18" s="72">
        <f t="shared" si="4"/>
        <v>0</v>
      </c>
      <c r="Q18" s="72"/>
      <c r="R18" s="71">
        <f t="shared" si="5"/>
        <v>0</v>
      </c>
      <c r="S18" s="72">
        <v>280</v>
      </c>
      <c r="T18" s="71">
        <f t="shared" ref="T18:T29" si="56">(S18/12*7*$D18*$E18*$G18*$I18*$T$12)+(S18/12*5*$D18*$E18*$G18*$I18*$T$13)</f>
        <v>2817219.0666666669</v>
      </c>
      <c r="U18" s="72">
        <v>0</v>
      </c>
      <c r="V18" s="71">
        <f t="shared" si="6"/>
        <v>0</v>
      </c>
      <c r="W18" s="72">
        <v>0</v>
      </c>
      <c r="X18" s="71">
        <f t="shared" si="7"/>
        <v>0</v>
      </c>
      <c r="Y18" s="72"/>
      <c r="Z18" s="71">
        <f t="shared" si="8"/>
        <v>0</v>
      </c>
      <c r="AA18" s="72">
        <v>0</v>
      </c>
      <c r="AB18" s="71">
        <f t="shared" si="9"/>
        <v>0</v>
      </c>
      <c r="AC18" s="72"/>
      <c r="AD18" s="71">
        <f t="shared" si="10"/>
        <v>0</v>
      </c>
      <c r="AE18" s="72">
        <v>0</v>
      </c>
      <c r="AF18" s="71">
        <f t="shared" si="11"/>
        <v>0</v>
      </c>
      <c r="AG18" s="74"/>
      <c r="AH18" s="71">
        <f t="shared" si="12"/>
        <v>0</v>
      </c>
      <c r="AI18" s="72">
        <v>369</v>
      </c>
      <c r="AJ18" s="71">
        <f t="shared" si="13"/>
        <v>3643683.12</v>
      </c>
      <c r="AK18" s="86">
        <v>0</v>
      </c>
      <c r="AL18" s="71">
        <f t="shared" si="14"/>
        <v>0</v>
      </c>
      <c r="AM18" s="72">
        <v>3</v>
      </c>
      <c r="AN18" s="77">
        <f t="shared" si="15"/>
        <v>35548.128000000004</v>
      </c>
      <c r="AO18" s="72"/>
      <c r="AP18" s="71">
        <f t="shared" si="16"/>
        <v>0</v>
      </c>
      <c r="AQ18" s="72">
        <v>1</v>
      </c>
      <c r="AR18" s="72">
        <f t="shared" si="17"/>
        <v>8079.1200000000008</v>
      </c>
      <c r="AS18" s="72">
        <v>445</v>
      </c>
      <c r="AT18" s="72">
        <f t="shared" si="18"/>
        <v>4593877.4000000004</v>
      </c>
      <c r="AU18" s="72"/>
      <c r="AV18" s="71">
        <f t="shared" si="19"/>
        <v>0</v>
      </c>
      <c r="AW18" s="86">
        <v>0</v>
      </c>
      <c r="AX18" s="71">
        <f t="shared" si="20"/>
        <v>0</v>
      </c>
      <c r="AY18" s="72">
        <v>0</v>
      </c>
      <c r="AZ18" s="71">
        <f t="shared" si="21"/>
        <v>0</v>
      </c>
      <c r="BA18" s="72">
        <v>102</v>
      </c>
      <c r="BB18" s="71">
        <f t="shared" si="22"/>
        <v>1007196.9600000002</v>
      </c>
      <c r="BC18" s="72">
        <v>64</v>
      </c>
      <c r="BD18" s="71">
        <f t="shared" si="23"/>
        <v>631966.72000000009</v>
      </c>
      <c r="BE18" s="72"/>
      <c r="BF18" s="71">
        <f t="shared" si="24"/>
        <v>0</v>
      </c>
      <c r="BG18" s="72">
        <v>0</v>
      </c>
      <c r="BH18" s="71">
        <f t="shared" si="25"/>
        <v>0</v>
      </c>
      <c r="BI18" s="72">
        <v>0</v>
      </c>
      <c r="BJ18" s="71">
        <f t="shared" si="26"/>
        <v>0</v>
      </c>
      <c r="BK18" s="86">
        <v>1710</v>
      </c>
      <c r="BL18" s="71">
        <f t="shared" si="27"/>
        <v>16578354.240000002</v>
      </c>
      <c r="BM18" s="72">
        <f>694-100</f>
        <v>594</v>
      </c>
      <c r="BN18" s="71">
        <f t="shared" si="28"/>
        <v>7038529.3440000014</v>
      </c>
      <c r="BO18" s="89">
        <v>100</v>
      </c>
      <c r="BP18" s="71">
        <f t="shared" si="29"/>
        <v>1077216.0000000002</v>
      </c>
      <c r="BQ18" s="72">
        <v>70</v>
      </c>
      <c r="BR18" s="71">
        <f t="shared" si="30"/>
        <v>942564.00000000012</v>
      </c>
      <c r="BS18" s="72">
        <v>7</v>
      </c>
      <c r="BT18" s="71">
        <f t="shared" si="31"/>
        <v>67864.608000000007</v>
      </c>
      <c r="BU18" s="72">
        <v>351</v>
      </c>
      <c r="BV18" s="71">
        <f t="shared" si="32"/>
        <v>4726285.1999999993</v>
      </c>
      <c r="BW18" s="72">
        <v>212</v>
      </c>
      <c r="BX18" s="71">
        <f t="shared" si="33"/>
        <v>2283697.9200000004</v>
      </c>
      <c r="BY18" s="72">
        <v>280</v>
      </c>
      <c r="BZ18" s="79">
        <f t="shared" si="34"/>
        <v>3016204.8000000003</v>
      </c>
      <c r="CA18" s="72">
        <v>0</v>
      </c>
      <c r="CB18" s="71">
        <f t="shared" si="35"/>
        <v>0</v>
      </c>
      <c r="CC18" s="72">
        <v>0</v>
      </c>
      <c r="CD18" s="71">
        <f t="shared" si="36"/>
        <v>0</v>
      </c>
      <c r="CE18" s="72">
        <v>0</v>
      </c>
      <c r="CF18" s="71">
        <f t="shared" si="37"/>
        <v>0</v>
      </c>
      <c r="CG18" s="72"/>
      <c r="CH18" s="72">
        <f t="shared" si="38"/>
        <v>0</v>
      </c>
      <c r="CI18" s="72"/>
      <c r="CJ18" s="71">
        <f t="shared" si="39"/>
        <v>0</v>
      </c>
      <c r="CK18" s="72"/>
      <c r="CL18" s="71">
        <f t="shared" si="40"/>
        <v>0</v>
      </c>
      <c r="CM18" s="72">
        <v>55</v>
      </c>
      <c r="CN18" s="71">
        <f t="shared" si="41"/>
        <v>345606.80000000005</v>
      </c>
      <c r="CO18" s="72">
        <v>60</v>
      </c>
      <c r="CP18" s="71">
        <f t="shared" si="42"/>
        <v>377025.6</v>
      </c>
      <c r="CQ18" s="72">
        <v>171</v>
      </c>
      <c r="CR18" s="71">
        <f t="shared" si="43"/>
        <v>1734587.0639999995</v>
      </c>
      <c r="CS18" s="72">
        <v>300</v>
      </c>
      <c r="CT18" s="71">
        <f t="shared" si="44"/>
        <v>3043135.1999999997</v>
      </c>
      <c r="CU18" s="72">
        <v>0</v>
      </c>
      <c r="CV18" s="71">
        <f t="shared" si="45"/>
        <v>0</v>
      </c>
      <c r="CW18" s="86">
        <v>0</v>
      </c>
      <c r="CX18" s="71">
        <f t="shared" si="46"/>
        <v>0</v>
      </c>
      <c r="CY18" s="72"/>
      <c r="CZ18" s="71">
        <f t="shared" si="47"/>
        <v>0</v>
      </c>
      <c r="DA18" s="72">
        <v>0</v>
      </c>
      <c r="DB18" s="77">
        <f t="shared" si="48"/>
        <v>0</v>
      </c>
      <c r="DC18" s="72"/>
      <c r="DD18" s="71">
        <f t="shared" si="49"/>
        <v>0</v>
      </c>
      <c r="DE18" s="87"/>
      <c r="DF18" s="71">
        <f t="shared" si="50"/>
        <v>0</v>
      </c>
      <c r="DG18" s="72">
        <v>189</v>
      </c>
      <c r="DH18" s="71">
        <f t="shared" si="51"/>
        <v>2300610.2111999998</v>
      </c>
      <c r="DI18" s="72">
        <v>8</v>
      </c>
      <c r="DJ18" s="71">
        <f t="shared" si="52"/>
        <v>137268.09600000002</v>
      </c>
      <c r="DK18" s="72">
        <v>50</v>
      </c>
      <c r="DL18" s="79">
        <f t="shared" si="53"/>
        <v>988730.40000000014</v>
      </c>
      <c r="DM18" s="81">
        <f t="shared" si="54"/>
        <v>6016</v>
      </c>
      <c r="DN18" s="79">
        <f t="shared" si="54"/>
        <v>63270565.597866677</v>
      </c>
    </row>
    <row r="19" spans="1:118" s="8" customFormat="1" ht="32.25" customHeight="1" x14ac:dyDescent="0.25">
      <c r="A19" s="82"/>
      <c r="B19" s="83">
        <v>4</v>
      </c>
      <c r="C19" s="65" t="s">
        <v>143</v>
      </c>
      <c r="D19" s="66">
        <v>22900</v>
      </c>
      <c r="E19" s="84">
        <v>0.98</v>
      </c>
      <c r="F19" s="84"/>
      <c r="G19" s="67">
        <v>1</v>
      </c>
      <c r="H19" s="68"/>
      <c r="I19" s="66">
        <v>1.4</v>
      </c>
      <c r="J19" s="66">
        <v>1.68</v>
      </c>
      <c r="K19" s="66">
        <v>2.23</v>
      </c>
      <c r="L19" s="69">
        <v>2.57</v>
      </c>
      <c r="M19" s="72"/>
      <c r="N19" s="71">
        <f t="shared" si="55"/>
        <v>0</v>
      </c>
      <c r="O19" s="72"/>
      <c r="P19" s="72">
        <f t="shared" si="4"/>
        <v>0</v>
      </c>
      <c r="Q19" s="72"/>
      <c r="R19" s="71">
        <f t="shared" si="5"/>
        <v>0</v>
      </c>
      <c r="S19" s="72">
        <v>1892</v>
      </c>
      <c r="T19" s="71">
        <f t="shared" si="56"/>
        <v>66627230.926666662</v>
      </c>
      <c r="U19" s="72">
        <v>0</v>
      </c>
      <c r="V19" s="71">
        <f t="shared" si="6"/>
        <v>0</v>
      </c>
      <c r="W19" s="72">
        <v>0</v>
      </c>
      <c r="X19" s="71">
        <f t="shared" si="7"/>
        <v>0</v>
      </c>
      <c r="Y19" s="72"/>
      <c r="Z19" s="71">
        <f t="shared" si="8"/>
        <v>0</v>
      </c>
      <c r="AA19" s="72">
        <v>0</v>
      </c>
      <c r="AB19" s="71">
        <f t="shared" si="9"/>
        <v>0</v>
      </c>
      <c r="AC19" s="72"/>
      <c r="AD19" s="71">
        <f t="shared" si="10"/>
        <v>0</v>
      </c>
      <c r="AE19" s="72">
        <v>0</v>
      </c>
      <c r="AF19" s="71">
        <f t="shared" si="11"/>
        <v>0</v>
      </c>
      <c r="AG19" s="74"/>
      <c r="AH19" s="71">
        <f t="shared" si="12"/>
        <v>0</v>
      </c>
      <c r="AI19" s="72"/>
      <c r="AJ19" s="71">
        <f t="shared" si="13"/>
        <v>0</v>
      </c>
      <c r="AK19" s="86">
        <v>0</v>
      </c>
      <c r="AL19" s="71">
        <f t="shared" si="14"/>
        <v>0</v>
      </c>
      <c r="AM19" s="72"/>
      <c r="AN19" s="77">
        <f t="shared" si="15"/>
        <v>0</v>
      </c>
      <c r="AO19" s="72"/>
      <c r="AP19" s="71">
        <f t="shared" si="16"/>
        <v>0</v>
      </c>
      <c r="AQ19" s="72">
        <v>0</v>
      </c>
      <c r="AR19" s="72">
        <f t="shared" si="17"/>
        <v>0</v>
      </c>
      <c r="AS19" s="72">
        <v>76</v>
      </c>
      <c r="AT19" s="72">
        <f t="shared" si="18"/>
        <v>2746003.1199999996</v>
      </c>
      <c r="AU19" s="72">
        <v>1187</v>
      </c>
      <c r="AV19" s="71">
        <f t="shared" si="19"/>
        <v>42888232.93999999</v>
      </c>
      <c r="AW19" s="86">
        <v>912</v>
      </c>
      <c r="AX19" s="71">
        <f t="shared" si="20"/>
        <v>32952037.439999994</v>
      </c>
      <c r="AY19" s="72">
        <v>1142</v>
      </c>
      <c r="AZ19" s="71">
        <f t="shared" si="21"/>
        <v>35880269.599999994</v>
      </c>
      <c r="BA19" s="72">
        <v>154</v>
      </c>
      <c r="BB19" s="71">
        <f t="shared" si="22"/>
        <v>5322344.72</v>
      </c>
      <c r="BC19" s="72">
        <v>123</v>
      </c>
      <c r="BD19" s="71">
        <f t="shared" si="23"/>
        <v>4250963.6400000006</v>
      </c>
      <c r="BE19" s="72"/>
      <c r="BF19" s="71">
        <f t="shared" si="24"/>
        <v>0</v>
      </c>
      <c r="BG19" s="72">
        <v>1183</v>
      </c>
      <c r="BH19" s="71">
        <f t="shared" si="25"/>
        <v>44602128.479999997</v>
      </c>
      <c r="BI19" s="72">
        <v>0</v>
      </c>
      <c r="BJ19" s="71">
        <f t="shared" si="26"/>
        <v>0</v>
      </c>
      <c r="BK19" s="86">
        <v>900</v>
      </c>
      <c r="BL19" s="71">
        <f t="shared" si="27"/>
        <v>30539073.600000001</v>
      </c>
      <c r="BM19" s="72">
        <v>343</v>
      </c>
      <c r="BN19" s="71">
        <f t="shared" si="28"/>
        <v>14225175.888000002</v>
      </c>
      <c r="BO19" s="72">
        <v>270</v>
      </c>
      <c r="BP19" s="71">
        <f t="shared" si="29"/>
        <v>10179691.199999999</v>
      </c>
      <c r="BQ19" s="72">
        <v>200</v>
      </c>
      <c r="BR19" s="71">
        <f t="shared" si="30"/>
        <v>9425640</v>
      </c>
      <c r="BS19" s="72">
        <v>4</v>
      </c>
      <c r="BT19" s="71">
        <f t="shared" si="31"/>
        <v>135729.21599999999</v>
      </c>
      <c r="BU19" s="72">
        <v>252</v>
      </c>
      <c r="BV19" s="71">
        <f t="shared" si="32"/>
        <v>11876306.399999999</v>
      </c>
      <c r="BW19" s="72">
        <v>209</v>
      </c>
      <c r="BX19" s="71">
        <f t="shared" si="33"/>
        <v>7879835.04</v>
      </c>
      <c r="BY19" s="72">
        <v>130</v>
      </c>
      <c r="BZ19" s="79">
        <f t="shared" si="34"/>
        <v>4901332.8</v>
      </c>
      <c r="CA19" s="72">
        <v>0</v>
      </c>
      <c r="CB19" s="71">
        <f t="shared" si="35"/>
        <v>0</v>
      </c>
      <c r="CC19" s="72">
        <v>0</v>
      </c>
      <c r="CD19" s="71">
        <f t="shared" si="36"/>
        <v>0</v>
      </c>
      <c r="CE19" s="72">
        <v>0</v>
      </c>
      <c r="CF19" s="71">
        <f t="shared" si="37"/>
        <v>0</v>
      </c>
      <c r="CG19" s="72"/>
      <c r="CH19" s="72">
        <f t="shared" si="38"/>
        <v>0</v>
      </c>
      <c r="CI19" s="72"/>
      <c r="CJ19" s="71">
        <f t="shared" si="39"/>
        <v>0</v>
      </c>
      <c r="CK19" s="72">
        <v>0</v>
      </c>
      <c r="CL19" s="71">
        <f t="shared" si="40"/>
        <v>0</v>
      </c>
      <c r="CM19" s="72"/>
      <c r="CN19" s="71">
        <f t="shared" si="41"/>
        <v>0</v>
      </c>
      <c r="CO19" s="72"/>
      <c r="CP19" s="71">
        <f t="shared" si="42"/>
        <v>0</v>
      </c>
      <c r="CQ19" s="72">
        <v>121</v>
      </c>
      <c r="CR19" s="71">
        <f t="shared" si="43"/>
        <v>4295892.5239999993</v>
      </c>
      <c r="CS19" s="72">
        <v>229</v>
      </c>
      <c r="CT19" s="71">
        <f t="shared" si="44"/>
        <v>8130242.8759999983</v>
      </c>
      <c r="CU19" s="72">
        <v>0</v>
      </c>
      <c r="CV19" s="71">
        <f t="shared" si="45"/>
        <v>0</v>
      </c>
      <c r="CW19" s="86">
        <v>0</v>
      </c>
      <c r="CX19" s="71">
        <f t="shared" si="46"/>
        <v>0</v>
      </c>
      <c r="CY19" s="72"/>
      <c r="CZ19" s="71">
        <f t="shared" si="47"/>
        <v>0</v>
      </c>
      <c r="DA19" s="72">
        <v>0</v>
      </c>
      <c r="DB19" s="77">
        <f t="shared" si="48"/>
        <v>0</v>
      </c>
      <c r="DC19" s="72">
        <v>0</v>
      </c>
      <c r="DD19" s="71">
        <f t="shared" si="49"/>
        <v>0</v>
      </c>
      <c r="DE19" s="87">
        <v>10</v>
      </c>
      <c r="DF19" s="71">
        <f t="shared" si="50"/>
        <v>452430.72</v>
      </c>
      <c r="DG19" s="72">
        <v>41</v>
      </c>
      <c r="DH19" s="71">
        <f t="shared" si="51"/>
        <v>1746759.6047999999</v>
      </c>
      <c r="DI19" s="72">
        <v>8</v>
      </c>
      <c r="DJ19" s="71">
        <f t="shared" si="52"/>
        <v>480438.33599999995</v>
      </c>
      <c r="DK19" s="72">
        <v>20</v>
      </c>
      <c r="DL19" s="79">
        <f t="shared" si="53"/>
        <v>1384222.5599999998</v>
      </c>
      <c r="DM19" s="81">
        <f t="shared" si="54"/>
        <v>9406</v>
      </c>
      <c r="DN19" s="79">
        <f t="shared" si="54"/>
        <v>340921981.63146669</v>
      </c>
    </row>
    <row r="20" spans="1:118" ht="15.75" customHeight="1" x14ac:dyDescent="0.25">
      <c r="A20" s="82"/>
      <c r="B20" s="83">
        <v>5</v>
      </c>
      <c r="C20" s="65" t="s">
        <v>144</v>
      </c>
      <c r="D20" s="66">
        <v>22900</v>
      </c>
      <c r="E20" s="66">
        <v>1.01</v>
      </c>
      <c r="F20" s="66"/>
      <c r="G20" s="67">
        <v>1</v>
      </c>
      <c r="H20" s="68"/>
      <c r="I20" s="66">
        <v>1.4</v>
      </c>
      <c r="J20" s="66">
        <v>1.68</v>
      </c>
      <c r="K20" s="66">
        <v>2.23</v>
      </c>
      <c r="L20" s="69">
        <v>2.57</v>
      </c>
      <c r="M20" s="72"/>
      <c r="N20" s="71">
        <f t="shared" si="55"/>
        <v>0</v>
      </c>
      <c r="O20" s="72"/>
      <c r="P20" s="72">
        <f t="shared" si="4"/>
        <v>0</v>
      </c>
      <c r="Q20" s="72"/>
      <c r="R20" s="71">
        <f t="shared" si="5"/>
        <v>0</v>
      </c>
      <c r="S20" s="72">
        <v>1500</v>
      </c>
      <c r="T20" s="71">
        <f t="shared" si="56"/>
        <v>54439883.75</v>
      </c>
      <c r="U20" s="72">
        <v>0</v>
      </c>
      <c r="V20" s="71">
        <f t="shared" si="6"/>
        <v>0</v>
      </c>
      <c r="W20" s="72">
        <v>0</v>
      </c>
      <c r="X20" s="71">
        <f t="shared" si="7"/>
        <v>0</v>
      </c>
      <c r="Y20" s="72"/>
      <c r="Z20" s="71">
        <f t="shared" si="8"/>
        <v>0</v>
      </c>
      <c r="AA20" s="72">
        <v>0</v>
      </c>
      <c r="AB20" s="71">
        <f t="shared" si="9"/>
        <v>0</v>
      </c>
      <c r="AC20" s="72"/>
      <c r="AD20" s="71">
        <f t="shared" si="10"/>
        <v>0</v>
      </c>
      <c r="AE20" s="72">
        <v>0</v>
      </c>
      <c r="AF20" s="71">
        <f t="shared" si="11"/>
        <v>0</v>
      </c>
      <c r="AG20" s="74"/>
      <c r="AH20" s="71">
        <f t="shared" si="12"/>
        <v>0</v>
      </c>
      <c r="AI20" s="72">
        <v>1</v>
      </c>
      <c r="AJ20" s="71">
        <f t="shared" si="13"/>
        <v>35618.660000000003</v>
      </c>
      <c r="AK20" s="86">
        <v>0</v>
      </c>
      <c r="AL20" s="71">
        <f t="shared" si="14"/>
        <v>0</v>
      </c>
      <c r="AM20" s="72">
        <v>0</v>
      </c>
      <c r="AN20" s="77">
        <f t="shared" si="15"/>
        <v>0</v>
      </c>
      <c r="AO20" s="72"/>
      <c r="AP20" s="71">
        <f t="shared" si="16"/>
        <v>0</v>
      </c>
      <c r="AQ20" s="72">
        <v>0</v>
      </c>
      <c r="AR20" s="72">
        <f t="shared" si="17"/>
        <v>0</v>
      </c>
      <c r="AS20" s="72">
        <v>24</v>
      </c>
      <c r="AT20" s="72">
        <f t="shared" si="18"/>
        <v>893704.55999999982</v>
      </c>
      <c r="AU20" s="72">
        <v>673</v>
      </c>
      <c r="AV20" s="71">
        <f t="shared" si="19"/>
        <v>25060965.369999994</v>
      </c>
      <c r="AW20" s="86">
        <v>408</v>
      </c>
      <c r="AX20" s="71">
        <f t="shared" si="20"/>
        <v>15192977.519999998</v>
      </c>
      <c r="AY20" s="72">
        <v>341</v>
      </c>
      <c r="AZ20" s="71">
        <f t="shared" si="21"/>
        <v>11041784.6</v>
      </c>
      <c r="BA20" s="72">
        <v>29</v>
      </c>
      <c r="BB20" s="71">
        <f t="shared" si="22"/>
        <v>1032941.14</v>
      </c>
      <c r="BC20" s="72">
        <v>53</v>
      </c>
      <c r="BD20" s="71">
        <f t="shared" si="23"/>
        <v>1887788.98</v>
      </c>
      <c r="BE20" s="72"/>
      <c r="BF20" s="71">
        <f t="shared" si="24"/>
        <v>0</v>
      </c>
      <c r="BG20" s="72">
        <v>650</v>
      </c>
      <c r="BH20" s="71">
        <f t="shared" si="25"/>
        <v>25256868</v>
      </c>
      <c r="BI20" s="72">
        <v>0</v>
      </c>
      <c r="BJ20" s="71">
        <f t="shared" si="26"/>
        <v>0</v>
      </c>
      <c r="BK20" s="86">
        <v>450</v>
      </c>
      <c r="BL20" s="71">
        <f t="shared" si="27"/>
        <v>15736971.6</v>
      </c>
      <c r="BM20" s="72">
        <v>132</v>
      </c>
      <c r="BN20" s="71">
        <f t="shared" si="28"/>
        <v>5641995.7440000009</v>
      </c>
      <c r="BO20" s="72">
        <v>50</v>
      </c>
      <c r="BP20" s="71">
        <f t="shared" si="29"/>
        <v>1942836</v>
      </c>
      <c r="BQ20" s="72">
        <v>17</v>
      </c>
      <c r="BR20" s="71">
        <f t="shared" si="30"/>
        <v>825705.3</v>
      </c>
      <c r="BS20" s="72">
        <v>0</v>
      </c>
      <c r="BT20" s="71">
        <f t="shared" si="31"/>
        <v>0</v>
      </c>
      <c r="BU20" s="72">
        <v>104</v>
      </c>
      <c r="BV20" s="71">
        <f t="shared" si="32"/>
        <v>5051373.5999999996</v>
      </c>
      <c r="BW20" s="72">
        <v>95</v>
      </c>
      <c r="BX20" s="71">
        <f t="shared" si="33"/>
        <v>3691388.4</v>
      </c>
      <c r="BY20" s="72">
        <v>5</v>
      </c>
      <c r="BZ20" s="79">
        <f t="shared" si="34"/>
        <v>194283.6</v>
      </c>
      <c r="CA20" s="72">
        <v>0</v>
      </c>
      <c r="CB20" s="71">
        <f t="shared" si="35"/>
        <v>0</v>
      </c>
      <c r="CC20" s="72">
        <v>0</v>
      </c>
      <c r="CD20" s="71">
        <f t="shared" si="36"/>
        <v>0</v>
      </c>
      <c r="CE20" s="72">
        <v>0</v>
      </c>
      <c r="CF20" s="71">
        <f t="shared" si="37"/>
        <v>0</v>
      </c>
      <c r="CG20" s="72"/>
      <c r="CH20" s="72">
        <f t="shared" si="38"/>
        <v>0</v>
      </c>
      <c r="CI20" s="72"/>
      <c r="CJ20" s="71">
        <f t="shared" si="39"/>
        <v>0</v>
      </c>
      <c r="CK20" s="72">
        <v>0</v>
      </c>
      <c r="CL20" s="71">
        <f t="shared" si="40"/>
        <v>0</v>
      </c>
      <c r="CM20" s="72"/>
      <c r="CN20" s="71">
        <f t="shared" si="41"/>
        <v>0</v>
      </c>
      <c r="CO20" s="72"/>
      <c r="CP20" s="71">
        <f t="shared" si="42"/>
        <v>0</v>
      </c>
      <c r="CQ20" s="72">
        <v>4</v>
      </c>
      <c r="CR20" s="71">
        <f t="shared" si="43"/>
        <v>146360.31199999998</v>
      </c>
      <c r="CS20" s="72">
        <v>28</v>
      </c>
      <c r="CT20" s="71">
        <f t="shared" si="44"/>
        <v>1024522.1839999998</v>
      </c>
      <c r="CU20" s="72">
        <v>0</v>
      </c>
      <c r="CV20" s="71">
        <f t="shared" si="45"/>
        <v>0</v>
      </c>
      <c r="CW20" s="86">
        <v>0</v>
      </c>
      <c r="CX20" s="71">
        <f t="shared" si="46"/>
        <v>0</v>
      </c>
      <c r="CY20" s="72"/>
      <c r="CZ20" s="71">
        <f t="shared" si="47"/>
        <v>0</v>
      </c>
      <c r="DA20" s="72">
        <v>0</v>
      </c>
      <c r="DB20" s="77">
        <f t="shared" si="48"/>
        <v>0</v>
      </c>
      <c r="DC20" s="72">
        <v>0</v>
      </c>
      <c r="DD20" s="71">
        <f t="shared" si="49"/>
        <v>0</v>
      </c>
      <c r="DE20" s="87"/>
      <c r="DF20" s="71">
        <f t="shared" si="50"/>
        <v>0</v>
      </c>
      <c r="DG20" s="72">
        <v>17</v>
      </c>
      <c r="DH20" s="71">
        <f t="shared" si="51"/>
        <v>746437.59119999991</v>
      </c>
      <c r="DI20" s="72"/>
      <c r="DJ20" s="71">
        <f t="shared" si="52"/>
        <v>0</v>
      </c>
      <c r="DK20" s="72">
        <v>9</v>
      </c>
      <c r="DL20" s="79">
        <f t="shared" si="53"/>
        <v>641968.52399999998</v>
      </c>
      <c r="DM20" s="81">
        <f t="shared" si="54"/>
        <v>4590</v>
      </c>
      <c r="DN20" s="79">
        <f t="shared" si="54"/>
        <v>170486375.43519995</v>
      </c>
    </row>
    <row r="21" spans="1:118" ht="15.75" customHeight="1" x14ac:dyDescent="0.25">
      <c r="A21" s="82"/>
      <c r="B21" s="83">
        <v>6</v>
      </c>
      <c r="C21" s="65" t="s">
        <v>145</v>
      </c>
      <c r="D21" s="66">
        <v>22900</v>
      </c>
      <c r="E21" s="84">
        <v>0.74</v>
      </c>
      <c r="F21" s="84"/>
      <c r="G21" s="67">
        <v>1</v>
      </c>
      <c r="H21" s="68"/>
      <c r="I21" s="66">
        <v>1.4</v>
      </c>
      <c r="J21" s="66">
        <v>1.68</v>
      </c>
      <c r="K21" s="66">
        <v>2.23</v>
      </c>
      <c r="L21" s="69">
        <v>2.57</v>
      </c>
      <c r="M21" s="72"/>
      <c r="N21" s="71">
        <f t="shared" si="55"/>
        <v>0</v>
      </c>
      <c r="O21" s="72"/>
      <c r="P21" s="72">
        <f t="shared" si="4"/>
        <v>0</v>
      </c>
      <c r="Q21" s="72"/>
      <c r="R21" s="71">
        <f t="shared" si="5"/>
        <v>0</v>
      </c>
      <c r="S21" s="72">
        <v>46</v>
      </c>
      <c r="T21" s="71">
        <f t="shared" si="56"/>
        <v>1223190.5233333334</v>
      </c>
      <c r="U21" s="72">
        <v>0</v>
      </c>
      <c r="V21" s="71">
        <f t="shared" si="6"/>
        <v>0</v>
      </c>
      <c r="W21" s="72">
        <v>0</v>
      </c>
      <c r="X21" s="71">
        <f t="shared" si="7"/>
        <v>0</v>
      </c>
      <c r="Y21" s="72"/>
      <c r="Z21" s="71">
        <f t="shared" si="8"/>
        <v>0</v>
      </c>
      <c r="AA21" s="72">
        <v>0</v>
      </c>
      <c r="AB21" s="71">
        <f t="shared" si="9"/>
        <v>0</v>
      </c>
      <c r="AC21" s="72">
        <v>1</v>
      </c>
      <c r="AD21" s="71">
        <f t="shared" si="10"/>
        <v>26096.84</v>
      </c>
      <c r="AE21" s="72">
        <v>0</v>
      </c>
      <c r="AF21" s="71">
        <f t="shared" si="11"/>
        <v>0</v>
      </c>
      <c r="AG21" s="74"/>
      <c r="AH21" s="71">
        <f t="shared" si="12"/>
        <v>0</v>
      </c>
      <c r="AI21" s="72">
        <v>19</v>
      </c>
      <c r="AJ21" s="71">
        <f t="shared" si="13"/>
        <v>495839.96</v>
      </c>
      <c r="AK21" s="86">
        <v>0</v>
      </c>
      <c r="AL21" s="71">
        <f t="shared" si="14"/>
        <v>0</v>
      </c>
      <c r="AM21" s="72"/>
      <c r="AN21" s="77">
        <f t="shared" si="15"/>
        <v>0</v>
      </c>
      <c r="AO21" s="72"/>
      <c r="AP21" s="71">
        <f t="shared" si="16"/>
        <v>0</v>
      </c>
      <c r="AQ21" s="72">
        <v>0</v>
      </c>
      <c r="AR21" s="72">
        <f t="shared" si="17"/>
        <v>0</v>
      </c>
      <c r="AS21" s="72">
        <v>5</v>
      </c>
      <c r="AT21" s="72">
        <f t="shared" si="18"/>
        <v>136415.29999999996</v>
      </c>
      <c r="AU21" s="72"/>
      <c r="AV21" s="71">
        <f t="shared" si="19"/>
        <v>0</v>
      </c>
      <c r="AW21" s="72"/>
      <c r="AX21" s="71">
        <f t="shared" si="20"/>
        <v>0</v>
      </c>
      <c r="AY21" s="72">
        <v>0</v>
      </c>
      <c r="AZ21" s="71">
        <f t="shared" si="21"/>
        <v>0</v>
      </c>
      <c r="BA21" s="72"/>
      <c r="BB21" s="71">
        <f t="shared" si="22"/>
        <v>0</v>
      </c>
      <c r="BC21" s="72">
        <v>4</v>
      </c>
      <c r="BD21" s="71">
        <f t="shared" si="23"/>
        <v>104387.36</v>
      </c>
      <c r="BE21" s="72"/>
      <c r="BF21" s="71">
        <f t="shared" si="24"/>
        <v>0</v>
      </c>
      <c r="BG21" s="72">
        <v>11</v>
      </c>
      <c r="BH21" s="71">
        <f t="shared" si="25"/>
        <v>313162.08</v>
      </c>
      <c r="BI21" s="72">
        <v>0</v>
      </c>
      <c r="BJ21" s="71">
        <f t="shared" si="26"/>
        <v>0</v>
      </c>
      <c r="BK21" s="86">
        <v>55</v>
      </c>
      <c r="BL21" s="71">
        <f t="shared" si="27"/>
        <v>1409229.3599999999</v>
      </c>
      <c r="BM21" s="72">
        <v>7</v>
      </c>
      <c r="BN21" s="71">
        <f t="shared" si="28"/>
        <v>219213.45600000001</v>
      </c>
      <c r="BO21" s="72"/>
      <c r="BP21" s="71">
        <f t="shared" si="29"/>
        <v>0</v>
      </c>
      <c r="BQ21" s="72"/>
      <c r="BR21" s="71">
        <f t="shared" si="30"/>
        <v>0</v>
      </c>
      <c r="BS21" s="72">
        <v>0</v>
      </c>
      <c r="BT21" s="71">
        <f t="shared" si="31"/>
        <v>0</v>
      </c>
      <c r="BU21" s="72">
        <v>4</v>
      </c>
      <c r="BV21" s="71">
        <f t="shared" si="32"/>
        <v>142346.4</v>
      </c>
      <c r="BW21" s="72">
        <v>1</v>
      </c>
      <c r="BX21" s="71">
        <f t="shared" si="33"/>
        <v>28469.279999999999</v>
      </c>
      <c r="BY21" s="72">
        <v>3</v>
      </c>
      <c r="BZ21" s="79">
        <f t="shared" si="34"/>
        <v>85407.84</v>
      </c>
      <c r="CA21" s="72">
        <v>0</v>
      </c>
      <c r="CB21" s="71">
        <f t="shared" si="35"/>
        <v>0</v>
      </c>
      <c r="CC21" s="72">
        <v>0</v>
      </c>
      <c r="CD21" s="71">
        <f t="shared" si="36"/>
        <v>0</v>
      </c>
      <c r="CE21" s="72">
        <v>0</v>
      </c>
      <c r="CF21" s="71">
        <f t="shared" si="37"/>
        <v>0</v>
      </c>
      <c r="CG21" s="72"/>
      <c r="CH21" s="72">
        <f t="shared" si="38"/>
        <v>0</v>
      </c>
      <c r="CI21" s="72"/>
      <c r="CJ21" s="71">
        <f t="shared" si="39"/>
        <v>0</v>
      </c>
      <c r="CK21" s="72"/>
      <c r="CL21" s="71">
        <f t="shared" si="40"/>
        <v>0</v>
      </c>
      <c r="CM21" s="72"/>
      <c r="CN21" s="71">
        <f t="shared" si="41"/>
        <v>0</v>
      </c>
      <c r="CO21" s="72"/>
      <c r="CP21" s="71">
        <f t="shared" si="42"/>
        <v>0</v>
      </c>
      <c r="CQ21" s="72"/>
      <c r="CR21" s="71">
        <f t="shared" si="43"/>
        <v>0</v>
      </c>
      <c r="CS21" s="72"/>
      <c r="CT21" s="71">
        <f t="shared" si="44"/>
        <v>0</v>
      </c>
      <c r="CU21" s="72">
        <v>0</v>
      </c>
      <c r="CV21" s="71">
        <f t="shared" si="45"/>
        <v>0</v>
      </c>
      <c r="CW21" s="86">
        <v>0</v>
      </c>
      <c r="CX21" s="71">
        <f t="shared" si="46"/>
        <v>0</v>
      </c>
      <c r="CY21" s="72"/>
      <c r="CZ21" s="71">
        <f t="shared" si="47"/>
        <v>0</v>
      </c>
      <c r="DA21" s="72">
        <v>0</v>
      </c>
      <c r="DB21" s="77">
        <f t="shared" si="48"/>
        <v>0</v>
      </c>
      <c r="DC21" s="72">
        <v>0</v>
      </c>
      <c r="DD21" s="71">
        <f t="shared" si="49"/>
        <v>0</v>
      </c>
      <c r="DE21" s="87"/>
      <c r="DF21" s="71">
        <f t="shared" si="50"/>
        <v>0</v>
      </c>
      <c r="DG21" s="72"/>
      <c r="DH21" s="71">
        <f t="shared" si="51"/>
        <v>0</v>
      </c>
      <c r="DI21" s="72"/>
      <c r="DJ21" s="71">
        <f t="shared" si="52"/>
        <v>0</v>
      </c>
      <c r="DK21" s="72"/>
      <c r="DL21" s="79">
        <f t="shared" si="53"/>
        <v>0</v>
      </c>
      <c r="DM21" s="81">
        <f t="shared" si="54"/>
        <v>156</v>
      </c>
      <c r="DN21" s="79">
        <f t="shared" si="54"/>
        <v>4183758.3993333327</v>
      </c>
    </row>
    <row r="22" spans="1:118" s="90" customFormat="1" ht="18" customHeight="1" x14ac:dyDescent="0.25">
      <c r="A22" s="82"/>
      <c r="B22" s="83">
        <v>7</v>
      </c>
      <c r="C22" s="65" t="s">
        <v>146</v>
      </c>
      <c r="D22" s="66">
        <v>22900</v>
      </c>
      <c r="E22" s="84">
        <v>3.21</v>
      </c>
      <c r="F22" s="84"/>
      <c r="G22" s="67">
        <v>1</v>
      </c>
      <c r="H22" s="68"/>
      <c r="I22" s="66">
        <v>1.4</v>
      </c>
      <c r="J22" s="66">
        <v>1.68</v>
      </c>
      <c r="K22" s="66">
        <v>2.23</v>
      </c>
      <c r="L22" s="69">
        <v>2.57</v>
      </c>
      <c r="M22" s="72"/>
      <c r="N22" s="71">
        <f t="shared" si="55"/>
        <v>0</v>
      </c>
      <c r="O22" s="72"/>
      <c r="P22" s="72">
        <f t="shared" si="4"/>
        <v>0</v>
      </c>
      <c r="Q22" s="72"/>
      <c r="R22" s="71">
        <f t="shared" si="5"/>
        <v>0</v>
      </c>
      <c r="S22" s="72">
        <v>10</v>
      </c>
      <c r="T22" s="71">
        <f t="shared" si="56"/>
        <v>1153478.7250000001</v>
      </c>
      <c r="U22" s="72">
        <v>0</v>
      </c>
      <c r="V22" s="71">
        <f t="shared" si="6"/>
        <v>0</v>
      </c>
      <c r="W22" s="72">
        <v>0</v>
      </c>
      <c r="X22" s="71">
        <f t="shared" si="7"/>
        <v>0</v>
      </c>
      <c r="Y22" s="72"/>
      <c r="Z22" s="71">
        <f t="shared" si="8"/>
        <v>0</v>
      </c>
      <c r="AA22" s="72">
        <v>0</v>
      </c>
      <c r="AB22" s="71">
        <f t="shared" si="9"/>
        <v>0</v>
      </c>
      <c r="AC22" s="72"/>
      <c r="AD22" s="71">
        <f t="shared" si="10"/>
        <v>0</v>
      </c>
      <c r="AE22" s="72">
        <v>0</v>
      </c>
      <c r="AF22" s="71">
        <f t="shared" si="11"/>
        <v>0</v>
      </c>
      <c r="AG22" s="74"/>
      <c r="AH22" s="71">
        <f t="shared" si="12"/>
        <v>0</v>
      </c>
      <c r="AI22" s="72">
        <v>4</v>
      </c>
      <c r="AJ22" s="71">
        <f t="shared" si="13"/>
        <v>452815.44</v>
      </c>
      <c r="AK22" s="86">
        <v>0</v>
      </c>
      <c r="AL22" s="71">
        <f t="shared" si="14"/>
        <v>0</v>
      </c>
      <c r="AM22" s="72">
        <v>0</v>
      </c>
      <c r="AN22" s="77">
        <f t="shared" si="15"/>
        <v>0</v>
      </c>
      <c r="AO22" s="72"/>
      <c r="AP22" s="71">
        <f t="shared" si="16"/>
        <v>0</v>
      </c>
      <c r="AQ22" s="72">
        <v>0</v>
      </c>
      <c r="AR22" s="72">
        <f t="shared" si="17"/>
        <v>0</v>
      </c>
      <c r="AS22" s="72"/>
      <c r="AT22" s="72">
        <f t="shared" si="18"/>
        <v>0</v>
      </c>
      <c r="AU22" s="72">
        <v>0</v>
      </c>
      <c r="AV22" s="71">
        <f t="shared" si="19"/>
        <v>0</v>
      </c>
      <c r="AW22" s="72">
        <v>0</v>
      </c>
      <c r="AX22" s="71">
        <f t="shared" si="20"/>
        <v>0</v>
      </c>
      <c r="AY22" s="72">
        <v>0</v>
      </c>
      <c r="AZ22" s="71">
        <f t="shared" si="21"/>
        <v>0</v>
      </c>
      <c r="BA22" s="72"/>
      <c r="BB22" s="71">
        <f t="shared" si="22"/>
        <v>0</v>
      </c>
      <c r="BC22" s="72">
        <v>0</v>
      </c>
      <c r="BD22" s="71">
        <f t="shared" si="23"/>
        <v>0</v>
      </c>
      <c r="BE22" s="72"/>
      <c r="BF22" s="71">
        <f t="shared" si="24"/>
        <v>0</v>
      </c>
      <c r="BG22" s="72">
        <v>0</v>
      </c>
      <c r="BH22" s="71">
        <f t="shared" si="25"/>
        <v>0</v>
      </c>
      <c r="BI22" s="72">
        <v>0</v>
      </c>
      <c r="BJ22" s="71">
        <f t="shared" si="26"/>
        <v>0</v>
      </c>
      <c r="BK22" s="86">
        <v>0</v>
      </c>
      <c r="BL22" s="71">
        <f t="shared" si="27"/>
        <v>0</v>
      </c>
      <c r="BM22" s="72"/>
      <c r="BN22" s="71">
        <f t="shared" si="28"/>
        <v>0</v>
      </c>
      <c r="BO22" s="72"/>
      <c r="BP22" s="71">
        <f t="shared" si="29"/>
        <v>0</v>
      </c>
      <c r="BQ22" s="72"/>
      <c r="BR22" s="71">
        <f t="shared" si="30"/>
        <v>0</v>
      </c>
      <c r="BS22" s="72">
        <v>0</v>
      </c>
      <c r="BT22" s="71">
        <f t="shared" si="31"/>
        <v>0</v>
      </c>
      <c r="BU22" s="72"/>
      <c r="BV22" s="71">
        <f t="shared" si="32"/>
        <v>0</v>
      </c>
      <c r="BW22" s="72"/>
      <c r="BX22" s="71">
        <f t="shared" si="33"/>
        <v>0</v>
      </c>
      <c r="BY22" s="72"/>
      <c r="BZ22" s="79">
        <f t="shared" si="34"/>
        <v>0</v>
      </c>
      <c r="CA22" s="72">
        <v>0</v>
      </c>
      <c r="CB22" s="71">
        <f t="shared" si="35"/>
        <v>0</v>
      </c>
      <c r="CC22" s="72">
        <v>0</v>
      </c>
      <c r="CD22" s="71">
        <f t="shared" si="36"/>
        <v>0</v>
      </c>
      <c r="CE22" s="72">
        <v>0</v>
      </c>
      <c r="CF22" s="71">
        <f t="shared" si="37"/>
        <v>0</v>
      </c>
      <c r="CG22" s="72"/>
      <c r="CH22" s="72">
        <f t="shared" si="38"/>
        <v>0</v>
      </c>
      <c r="CI22" s="72"/>
      <c r="CJ22" s="71">
        <f t="shared" si="39"/>
        <v>0</v>
      </c>
      <c r="CK22" s="72"/>
      <c r="CL22" s="71">
        <f t="shared" si="40"/>
        <v>0</v>
      </c>
      <c r="CM22" s="72"/>
      <c r="CN22" s="71">
        <f t="shared" si="41"/>
        <v>0</v>
      </c>
      <c r="CO22" s="72"/>
      <c r="CP22" s="71">
        <f t="shared" si="42"/>
        <v>0</v>
      </c>
      <c r="CQ22" s="72"/>
      <c r="CR22" s="71">
        <f t="shared" si="43"/>
        <v>0</v>
      </c>
      <c r="CS22" s="72"/>
      <c r="CT22" s="71">
        <f t="shared" si="44"/>
        <v>0</v>
      </c>
      <c r="CU22" s="72">
        <v>0</v>
      </c>
      <c r="CV22" s="71">
        <f t="shared" si="45"/>
        <v>0</v>
      </c>
      <c r="CW22" s="86">
        <v>0</v>
      </c>
      <c r="CX22" s="71">
        <f t="shared" si="46"/>
        <v>0</v>
      </c>
      <c r="CY22" s="72"/>
      <c r="CZ22" s="71">
        <f t="shared" si="47"/>
        <v>0</v>
      </c>
      <c r="DA22" s="72">
        <v>0</v>
      </c>
      <c r="DB22" s="77">
        <f t="shared" si="48"/>
        <v>0</v>
      </c>
      <c r="DC22" s="72">
        <v>0</v>
      </c>
      <c r="DD22" s="71">
        <f t="shared" si="49"/>
        <v>0</v>
      </c>
      <c r="DE22" s="87"/>
      <c r="DF22" s="71">
        <f t="shared" si="50"/>
        <v>0</v>
      </c>
      <c r="DG22" s="72"/>
      <c r="DH22" s="71">
        <f t="shared" si="51"/>
        <v>0</v>
      </c>
      <c r="DI22" s="72"/>
      <c r="DJ22" s="71">
        <f t="shared" si="52"/>
        <v>0</v>
      </c>
      <c r="DK22" s="72"/>
      <c r="DL22" s="79">
        <f t="shared" si="53"/>
        <v>0</v>
      </c>
      <c r="DM22" s="81">
        <f t="shared" si="54"/>
        <v>14</v>
      </c>
      <c r="DN22" s="79">
        <f t="shared" si="54"/>
        <v>1606294.165</v>
      </c>
    </row>
    <row r="23" spans="1:118" ht="30" customHeight="1" x14ac:dyDescent="0.25">
      <c r="A23" s="82"/>
      <c r="B23" s="83">
        <v>8</v>
      </c>
      <c r="C23" s="65" t="s">
        <v>147</v>
      </c>
      <c r="D23" s="66">
        <v>22900</v>
      </c>
      <c r="E23" s="84">
        <v>0.71</v>
      </c>
      <c r="F23" s="84"/>
      <c r="G23" s="67">
        <v>1</v>
      </c>
      <c r="H23" s="68"/>
      <c r="I23" s="66">
        <v>1.4</v>
      </c>
      <c r="J23" s="66">
        <v>1.68</v>
      </c>
      <c r="K23" s="66">
        <v>2.23</v>
      </c>
      <c r="L23" s="69">
        <v>2.57</v>
      </c>
      <c r="M23" s="72">
        <v>100</v>
      </c>
      <c r="N23" s="71">
        <f t="shared" si="55"/>
        <v>2503886</v>
      </c>
      <c r="O23" s="72"/>
      <c r="P23" s="72">
        <f t="shared" si="4"/>
        <v>0</v>
      </c>
      <c r="Q23" s="72"/>
      <c r="R23" s="71">
        <f t="shared" si="5"/>
        <v>0</v>
      </c>
      <c r="S23" s="72">
        <v>20</v>
      </c>
      <c r="T23" s="71">
        <f t="shared" si="56"/>
        <v>510261.6166666667</v>
      </c>
      <c r="U23" s="72">
        <v>0</v>
      </c>
      <c r="V23" s="71">
        <f t="shared" si="6"/>
        <v>0</v>
      </c>
      <c r="W23" s="72">
        <v>0</v>
      </c>
      <c r="X23" s="71">
        <f t="shared" si="7"/>
        <v>0</v>
      </c>
      <c r="Y23" s="72"/>
      <c r="Z23" s="71">
        <f t="shared" si="8"/>
        <v>0</v>
      </c>
      <c r="AA23" s="72">
        <v>0</v>
      </c>
      <c r="AB23" s="71">
        <f t="shared" si="9"/>
        <v>0</v>
      </c>
      <c r="AC23" s="72"/>
      <c r="AD23" s="71">
        <f t="shared" si="10"/>
        <v>0</v>
      </c>
      <c r="AE23" s="72">
        <v>0</v>
      </c>
      <c r="AF23" s="71">
        <f t="shared" si="11"/>
        <v>0</v>
      </c>
      <c r="AG23" s="74"/>
      <c r="AH23" s="71">
        <f t="shared" si="12"/>
        <v>0</v>
      </c>
      <c r="AI23" s="72">
        <v>88</v>
      </c>
      <c r="AJ23" s="71">
        <f t="shared" si="13"/>
        <v>2203419.6800000002</v>
      </c>
      <c r="AK23" s="86">
        <v>0</v>
      </c>
      <c r="AL23" s="71">
        <f t="shared" si="14"/>
        <v>0</v>
      </c>
      <c r="AM23" s="72">
        <v>7</v>
      </c>
      <c r="AN23" s="77">
        <f t="shared" si="15"/>
        <v>210326.424</v>
      </c>
      <c r="AO23" s="72"/>
      <c r="AP23" s="71">
        <f t="shared" si="16"/>
        <v>0</v>
      </c>
      <c r="AQ23" s="72"/>
      <c r="AR23" s="72">
        <f t="shared" si="17"/>
        <v>0</v>
      </c>
      <c r="AS23" s="72">
        <v>40</v>
      </c>
      <c r="AT23" s="72">
        <f t="shared" si="18"/>
        <v>1047079.6</v>
      </c>
      <c r="AU23" s="72"/>
      <c r="AV23" s="71">
        <f t="shared" si="19"/>
        <v>0</v>
      </c>
      <c r="AW23" s="72">
        <v>0</v>
      </c>
      <c r="AX23" s="71">
        <f t="shared" si="20"/>
        <v>0</v>
      </c>
      <c r="AY23" s="72">
        <v>0</v>
      </c>
      <c r="AZ23" s="71">
        <f t="shared" si="21"/>
        <v>0</v>
      </c>
      <c r="BA23" s="72">
        <v>10</v>
      </c>
      <c r="BB23" s="71">
        <f t="shared" si="22"/>
        <v>250388.6</v>
      </c>
      <c r="BC23" s="72">
        <v>35</v>
      </c>
      <c r="BD23" s="71">
        <f t="shared" si="23"/>
        <v>876360.10000000009</v>
      </c>
      <c r="BE23" s="72"/>
      <c r="BF23" s="71">
        <f t="shared" si="24"/>
        <v>0</v>
      </c>
      <c r="BG23" s="72"/>
      <c r="BH23" s="71">
        <f t="shared" si="25"/>
        <v>0</v>
      </c>
      <c r="BI23" s="72">
        <v>0</v>
      </c>
      <c r="BJ23" s="71">
        <f t="shared" si="26"/>
        <v>0</v>
      </c>
      <c r="BK23" s="86">
        <v>256</v>
      </c>
      <c r="BL23" s="71">
        <f t="shared" si="27"/>
        <v>6293403.648</v>
      </c>
      <c r="BM23" s="72">
        <v>28</v>
      </c>
      <c r="BN23" s="71">
        <f t="shared" si="28"/>
        <v>841305.696</v>
      </c>
      <c r="BO23" s="89">
        <v>75</v>
      </c>
      <c r="BP23" s="71">
        <f t="shared" si="29"/>
        <v>2048634</v>
      </c>
      <c r="BQ23" s="72">
        <v>120</v>
      </c>
      <c r="BR23" s="71">
        <f t="shared" si="30"/>
        <v>4097268</v>
      </c>
      <c r="BS23" s="72">
        <v>15</v>
      </c>
      <c r="BT23" s="71">
        <f t="shared" si="31"/>
        <v>368754.12</v>
      </c>
      <c r="BU23" s="72">
        <v>84</v>
      </c>
      <c r="BV23" s="71">
        <f t="shared" si="32"/>
        <v>2868087.6</v>
      </c>
      <c r="BW23" s="72">
        <v>68</v>
      </c>
      <c r="BX23" s="71">
        <f t="shared" si="33"/>
        <v>1857428.16</v>
      </c>
      <c r="BY23" s="72">
        <v>70</v>
      </c>
      <c r="BZ23" s="79">
        <f t="shared" si="34"/>
        <v>1912058.4</v>
      </c>
      <c r="CA23" s="72">
        <v>0</v>
      </c>
      <c r="CB23" s="71">
        <f t="shared" si="35"/>
        <v>0</v>
      </c>
      <c r="CC23" s="72">
        <v>0</v>
      </c>
      <c r="CD23" s="71">
        <f t="shared" si="36"/>
        <v>0</v>
      </c>
      <c r="CE23" s="72">
        <v>62</v>
      </c>
      <c r="CF23" s="71">
        <f t="shared" si="37"/>
        <v>1411281.2</v>
      </c>
      <c r="CG23" s="72"/>
      <c r="CH23" s="72">
        <f t="shared" si="38"/>
        <v>0</v>
      </c>
      <c r="CI23" s="72"/>
      <c r="CJ23" s="71">
        <f t="shared" si="39"/>
        <v>0</v>
      </c>
      <c r="CK23" s="72"/>
      <c r="CL23" s="71">
        <f t="shared" si="40"/>
        <v>0</v>
      </c>
      <c r="CM23" s="72">
        <v>170</v>
      </c>
      <c r="CN23" s="71">
        <f t="shared" si="41"/>
        <v>2708749.3999999994</v>
      </c>
      <c r="CO23" s="72">
        <v>15</v>
      </c>
      <c r="CP23" s="71">
        <f t="shared" si="42"/>
        <v>239007.3</v>
      </c>
      <c r="CQ23" s="72">
        <v>36</v>
      </c>
      <c r="CR23" s="71">
        <f t="shared" si="43"/>
        <v>925982.56799999985</v>
      </c>
      <c r="CS23" s="72">
        <v>28</v>
      </c>
      <c r="CT23" s="71">
        <f t="shared" si="44"/>
        <v>720208.66399999987</v>
      </c>
      <c r="CU23" s="72">
        <v>0</v>
      </c>
      <c r="CV23" s="71">
        <f t="shared" si="45"/>
        <v>0</v>
      </c>
      <c r="CW23" s="86">
        <v>0</v>
      </c>
      <c r="CX23" s="71">
        <f t="shared" si="46"/>
        <v>0</v>
      </c>
      <c r="CY23" s="72"/>
      <c r="CZ23" s="71">
        <f t="shared" si="47"/>
        <v>0</v>
      </c>
      <c r="DA23" s="72">
        <v>0</v>
      </c>
      <c r="DB23" s="77">
        <f t="shared" si="48"/>
        <v>0</v>
      </c>
      <c r="DC23" s="72"/>
      <c r="DD23" s="71">
        <f t="shared" si="49"/>
        <v>0</v>
      </c>
      <c r="DE23" s="87">
        <v>10</v>
      </c>
      <c r="DF23" s="71">
        <f t="shared" si="50"/>
        <v>327781.44</v>
      </c>
      <c r="DG23" s="72">
        <v>23</v>
      </c>
      <c r="DH23" s="71">
        <f t="shared" si="51"/>
        <v>709919.96879999992</v>
      </c>
      <c r="DI23" s="72">
        <v>22</v>
      </c>
      <c r="DJ23" s="71">
        <f t="shared" si="52"/>
        <v>957199.848</v>
      </c>
      <c r="DK23" s="72">
        <v>20</v>
      </c>
      <c r="DL23" s="79">
        <f t="shared" si="53"/>
        <v>1002855.1199999999</v>
      </c>
      <c r="DM23" s="81">
        <f t="shared" si="54"/>
        <v>1402</v>
      </c>
      <c r="DN23" s="79">
        <f t="shared" si="54"/>
        <v>36891647.153466657</v>
      </c>
    </row>
    <row r="24" spans="1:118" ht="60" customHeight="1" x14ac:dyDescent="0.25">
      <c r="A24" s="82"/>
      <c r="B24" s="83">
        <v>9</v>
      </c>
      <c r="C24" s="65" t="s">
        <v>148</v>
      </c>
      <c r="D24" s="66">
        <v>22900</v>
      </c>
      <c r="E24" s="84">
        <v>0.89</v>
      </c>
      <c r="F24" s="84"/>
      <c r="G24" s="67">
        <v>1</v>
      </c>
      <c r="H24" s="68"/>
      <c r="I24" s="66">
        <v>1.4</v>
      </c>
      <c r="J24" s="66">
        <v>1.68</v>
      </c>
      <c r="K24" s="66">
        <v>2.23</v>
      </c>
      <c r="L24" s="69">
        <v>2.57</v>
      </c>
      <c r="M24" s="72">
        <v>9</v>
      </c>
      <c r="N24" s="71">
        <f t="shared" si="55"/>
        <v>282480.65999999997</v>
      </c>
      <c r="O24" s="72"/>
      <c r="P24" s="72">
        <f t="shared" si="4"/>
        <v>0</v>
      </c>
      <c r="Q24" s="72"/>
      <c r="R24" s="71">
        <f t="shared" si="5"/>
        <v>0</v>
      </c>
      <c r="S24" s="72">
        <v>10</v>
      </c>
      <c r="T24" s="71">
        <f t="shared" si="56"/>
        <v>319811.85833333334</v>
      </c>
      <c r="U24" s="72">
        <v>1</v>
      </c>
      <c r="V24" s="71">
        <f t="shared" si="6"/>
        <v>31386.74</v>
      </c>
      <c r="W24" s="72">
        <v>0</v>
      </c>
      <c r="X24" s="71">
        <f t="shared" si="7"/>
        <v>0</v>
      </c>
      <c r="Y24" s="72"/>
      <c r="Z24" s="71">
        <f t="shared" si="8"/>
        <v>0</v>
      </c>
      <c r="AA24" s="72">
        <v>0</v>
      </c>
      <c r="AB24" s="71">
        <f t="shared" si="9"/>
        <v>0</v>
      </c>
      <c r="AC24" s="72">
        <v>3</v>
      </c>
      <c r="AD24" s="71">
        <f t="shared" si="10"/>
        <v>94160.22</v>
      </c>
      <c r="AE24" s="72">
        <v>0</v>
      </c>
      <c r="AF24" s="71">
        <f t="shared" si="11"/>
        <v>0</v>
      </c>
      <c r="AG24" s="74"/>
      <c r="AH24" s="71">
        <f t="shared" si="12"/>
        <v>0</v>
      </c>
      <c r="AI24" s="72">
        <v>8</v>
      </c>
      <c r="AJ24" s="71">
        <f t="shared" si="13"/>
        <v>251093.92</v>
      </c>
      <c r="AK24" s="86">
        <v>0</v>
      </c>
      <c r="AL24" s="71">
        <f t="shared" si="14"/>
        <v>0</v>
      </c>
      <c r="AM24" s="72"/>
      <c r="AN24" s="77">
        <f t="shared" si="15"/>
        <v>0</v>
      </c>
      <c r="AO24" s="72"/>
      <c r="AP24" s="71">
        <f t="shared" si="16"/>
        <v>0</v>
      </c>
      <c r="AQ24" s="72"/>
      <c r="AR24" s="72">
        <f t="shared" si="17"/>
        <v>0</v>
      </c>
      <c r="AS24" s="72">
        <v>10</v>
      </c>
      <c r="AT24" s="72">
        <f t="shared" si="18"/>
        <v>328134.09999999998</v>
      </c>
      <c r="AU24" s="72"/>
      <c r="AV24" s="71">
        <f t="shared" si="19"/>
        <v>0</v>
      </c>
      <c r="AW24" s="72">
        <v>0</v>
      </c>
      <c r="AX24" s="71">
        <f t="shared" si="20"/>
        <v>0</v>
      </c>
      <c r="AY24" s="72">
        <v>0</v>
      </c>
      <c r="AZ24" s="71">
        <f t="shared" si="21"/>
        <v>0</v>
      </c>
      <c r="BA24" s="72"/>
      <c r="BB24" s="71">
        <f t="shared" si="22"/>
        <v>0</v>
      </c>
      <c r="BC24" s="72"/>
      <c r="BD24" s="71">
        <f t="shared" si="23"/>
        <v>0</v>
      </c>
      <c r="BE24" s="72"/>
      <c r="BF24" s="71">
        <f t="shared" si="24"/>
        <v>0</v>
      </c>
      <c r="BG24" s="72">
        <v>0</v>
      </c>
      <c r="BH24" s="71">
        <f t="shared" si="25"/>
        <v>0</v>
      </c>
      <c r="BI24" s="72">
        <v>0</v>
      </c>
      <c r="BJ24" s="71">
        <f t="shared" si="26"/>
        <v>0</v>
      </c>
      <c r="BK24" s="86">
        <v>250</v>
      </c>
      <c r="BL24" s="71">
        <f t="shared" si="27"/>
        <v>7704018</v>
      </c>
      <c r="BM24" s="72">
        <v>4</v>
      </c>
      <c r="BN24" s="71">
        <f t="shared" si="28"/>
        <v>150656.35200000001</v>
      </c>
      <c r="BO24" s="89"/>
      <c r="BP24" s="71">
        <f t="shared" si="29"/>
        <v>0</v>
      </c>
      <c r="BQ24" s="72">
        <v>10</v>
      </c>
      <c r="BR24" s="71">
        <f t="shared" si="30"/>
        <v>428001</v>
      </c>
      <c r="BS24" s="72">
        <v>3</v>
      </c>
      <c r="BT24" s="71">
        <f t="shared" si="31"/>
        <v>92448.216</v>
      </c>
      <c r="BU24" s="72">
        <v>23</v>
      </c>
      <c r="BV24" s="71">
        <f t="shared" si="32"/>
        <v>984402.29999999993</v>
      </c>
      <c r="BW24" s="72">
        <v>4</v>
      </c>
      <c r="BX24" s="71">
        <f t="shared" si="33"/>
        <v>136960.32000000001</v>
      </c>
      <c r="BY24" s="72">
        <v>3</v>
      </c>
      <c r="BZ24" s="79">
        <f t="shared" si="34"/>
        <v>102720.23999999999</v>
      </c>
      <c r="CA24" s="72">
        <v>0</v>
      </c>
      <c r="CB24" s="71">
        <f t="shared" si="35"/>
        <v>0</v>
      </c>
      <c r="CC24" s="72">
        <v>0</v>
      </c>
      <c r="CD24" s="71">
        <f t="shared" si="36"/>
        <v>0</v>
      </c>
      <c r="CE24" s="72"/>
      <c r="CF24" s="71">
        <f t="shared" si="37"/>
        <v>0</v>
      </c>
      <c r="CG24" s="72"/>
      <c r="CH24" s="72">
        <f t="shared" si="38"/>
        <v>0</v>
      </c>
      <c r="CI24" s="72"/>
      <c r="CJ24" s="71">
        <f t="shared" si="39"/>
        <v>0</v>
      </c>
      <c r="CK24" s="72">
        <v>20</v>
      </c>
      <c r="CL24" s="71">
        <f t="shared" si="40"/>
        <v>399467.6</v>
      </c>
      <c r="CM24" s="72"/>
      <c r="CN24" s="71">
        <f t="shared" si="41"/>
        <v>0</v>
      </c>
      <c r="CO24" s="72">
        <v>2</v>
      </c>
      <c r="CP24" s="71">
        <f t="shared" si="42"/>
        <v>39946.759999999995</v>
      </c>
      <c r="CQ24" s="72">
        <v>4</v>
      </c>
      <c r="CR24" s="71">
        <f t="shared" si="43"/>
        <v>128970.96799999998</v>
      </c>
      <c r="CS24" s="72">
        <v>21</v>
      </c>
      <c r="CT24" s="71">
        <f t="shared" si="44"/>
        <v>677097.58199999982</v>
      </c>
      <c r="CU24" s="72">
        <v>0</v>
      </c>
      <c r="CV24" s="71">
        <f t="shared" si="45"/>
        <v>0</v>
      </c>
      <c r="CW24" s="86">
        <v>0</v>
      </c>
      <c r="CX24" s="71">
        <f t="shared" si="46"/>
        <v>0</v>
      </c>
      <c r="CY24" s="72"/>
      <c r="CZ24" s="71">
        <f t="shared" si="47"/>
        <v>0</v>
      </c>
      <c r="DA24" s="72">
        <v>0</v>
      </c>
      <c r="DB24" s="77">
        <f t="shared" si="48"/>
        <v>0</v>
      </c>
      <c r="DC24" s="72">
        <v>0</v>
      </c>
      <c r="DD24" s="71">
        <f t="shared" si="49"/>
        <v>0</v>
      </c>
      <c r="DE24" s="87"/>
      <c r="DF24" s="71">
        <f t="shared" si="50"/>
        <v>0</v>
      </c>
      <c r="DG24" s="72">
        <v>17</v>
      </c>
      <c r="DH24" s="71">
        <f t="shared" si="51"/>
        <v>657751.93679999991</v>
      </c>
      <c r="DI24" s="72"/>
      <c r="DJ24" s="71">
        <f t="shared" si="52"/>
        <v>0</v>
      </c>
      <c r="DK24" s="72">
        <v>8</v>
      </c>
      <c r="DL24" s="79">
        <f t="shared" si="53"/>
        <v>502840.03199999995</v>
      </c>
      <c r="DM24" s="81">
        <f t="shared" si="54"/>
        <v>410</v>
      </c>
      <c r="DN24" s="79">
        <f t="shared" si="54"/>
        <v>13312348.805133333</v>
      </c>
    </row>
    <row r="25" spans="1:118" ht="30" customHeight="1" x14ac:dyDescent="0.25">
      <c r="A25" s="82"/>
      <c r="B25" s="83">
        <v>10</v>
      </c>
      <c r="C25" s="65" t="s">
        <v>149</v>
      </c>
      <c r="D25" s="66">
        <v>22900</v>
      </c>
      <c r="E25" s="84">
        <v>0.46</v>
      </c>
      <c r="F25" s="84"/>
      <c r="G25" s="67">
        <v>1</v>
      </c>
      <c r="H25" s="68"/>
      <c r="I25" s="66">
        <v>1.4</v>
      </c>
      <c r="J25" s="66">
        <v>1.68</v>
      </c>
      <c r="K25" s="66">
        <v>2.23</v>
      </c>
      <c r="L25" s="69">
        <v>2.57</v>
      </c>
      <c r="M25" s="72">
        <v>140</v>
      </c>
      <c r="N25" s="71">
        <f t="shared" si="55"/>
        <v>2271130.4</v>
      </c>
      <c r="O25" s="72"/>
      <c r="P25" s="72">
        <f t="shared" si="4"/>
        <v>0</v>
      </c>
      <c r="Q25" s="72"/>
      <c r="R25" s="71">
        <f t="shared" si="5"/>
        <v>0</v>
      </c>
      <c r="S25" s="72">
        <v>244</v>
      </c>
      <c r="T25" s="71">
        <f t="shared" si="56"/>
        <v>4033222.8066666666</v>
      </c>
      <c r="U25" s="72">
        <v>0</v>
      </c>
      <c r="V25" s="71">
        <f t="shared" si="6"/>
        <v>0</v>
      </c>
      <c r="W25" s="72">
        <v>0</v>
      </c>
      <c r="X25" s="71">
        <f t="shared" si="7"/>
        <v>0</v>
      </c>
      <c r="Y25" s="72"/>
      <c r="Z25" s="71">
        <f t="shared" si="8"/>
        <v>0</v>
      </c>
      <c r="AA25" s="72">
        <v>0</v>
      </c>
      <c r="AB25" s="71">
        <f t="shared" si="9"/>
        <v>0</v>
      </c>
      <c r="AC25" s="72"/>
      <c r="AD25" s="71">
        <f t="shared" si="10"/>
        <v>0</v>
      </c>
      <c r="AE25" s="72">
        <v>0</v>
      </c>
      <c r="AF25" s="71">
        <f t="shared" si="11"/>
        <v>0</v>
      </c>
      <c r="AG25" s="74"/>
      <c r="AH25" s="71">
        <f t="shared" si="12"/>
        <v>0</v>
      </c>
      <c r="AI25" s="72">
        <v>157</v>
      </c>
      <c r="AJ25" s="71">
        <f t="shared" si="13"/>
        <v>2546910.52</v>
      </c>
      <c r="AK25" s="86">
        <v>0</v>
      </c>
      <c r="AL25" s="71">
        <f t="shared" si="14"/>
        <v>0</v>
      </c>
      <c r="AM25" s="72">
        <v>4</v>
      </c>
      <c r="AN25" s="77">
        <f t="shared" si="15"/>
        <v>77867.328000000009</v>
      </c>
      <c r="AO25" s="72"/>
      <c r="AP25" s="71">
        <f t="shared" si="16"/>
        <v>0</v>
      </c>
      <c r="AQ25" s="72">
        <f>11-3</f>
        <v>8</v>
      </c>
      <c r="AR25" s="72">
        <f t="shared" si="17"/>
        <v>106182.71999999999</v>
      </c>
      <c r="AS25" s="72">
        <v>189</v>
      </c>
      <c r="AT25" s="72">
        <f t="shared" si="18"/>
        <v>3205390.86</v>
      </c>
      <c r="AU25" s="72"/>
      <c r="AV25" s="71">
        <f t="shared" si="19"/>
        <v>0</v>
      </c>
      <c r="AW25" s="72">
        <v>0</v>
      </c>
      <c r="AX25" s="71">
        <f t="shared" si="20"/>
        <v>0</v>
      </c>
      <c r="AY25" s="72">
        <v>0</v>
      </c>
      <c r="AZ25" s="71">
        <f t="shared" si="21"/>
        <v>0</v>
      </c>
      <c r="BA25" s="72">
        <v>8</v>
      </c>
      <c r="BB25" s="71">
        <f t="shared" si="22"/>
        <v>129778.88</v>
      </c>
      <c r="BC25" s="72">
        <v>29</v>
      </c>
      <c r="BD25" s="71">
        <f t="shared" si="23"/>
        <v>470448.44</v>
      </c>
      <c r="BE25" s="72"/>
      <c r="BF25" s="71">
        <f t="shared" si="24"/>
        <v>0</v>
      </c>
      <c r="BG25" s="72">
        <v>0</v>
      </c>
      <c r="BH25" s="71">
        <f t="shared" si="25"/>
        <v>0</v>
      </c>
      <c r="BI25" s="72"/>
      <c r="BJ25" s="71">
        <f t="shared" si="26"/>
        <v>0</v>
      </c>
      <c r="BK25" s="86">
        <v>660</v>
      </c>
      <c r="BL25" s="71">
        <f t="shared" si="27"/>
        <v>10512089.279999999</v>
      </c>
      <c r="BM25" s="72">
        <v>60</v>
      </c>
      <c r="BN25" s="71">
        <f t="shared" si="28"/>
        <v>1168009.9200000002</v>
      </c>
      <c r="BO25" s="89">
        <v>175</v>
      </c>
      <c r="BP25" s="71">
        <f t="shared" si="29"/>
        <v>3096996</v>
      </c>
      <c r="BQ25" s="72">
        <v>70</v>
      </c>
      <c r="BR25" s="71">
        <f t="shared" si="30"/>
        <v>1548498</v>
      </c>
      <c r="BS25" s="72">
        <v>3</v>
      </c>
      <c r="BT25" s="71">
        <f t="shared" si="31"/>
        <v>47782.224000000002</v>
      </c>
      <c r="BU25" s="72">
        <v>57</v>
      </c>
      <c r="BV25" s="71">
        <f t="shared" si="32"/>
        <v>1260919.8</v>
      </c>
      <c r="BW25" s="72">
        <v>39</v>
      </c>
      <c r="BX25" s="71">
        <f t="shared" si="33"/>
        <v>690187.67999999993</v>
      </c>
      <c r="BY25" s="72">
        <v>50</v>
      </c>
      <c r="BZ25" s="79">
        <f t="shared" si="34"/>
        <v>884856</v>
      </c>
      <c r="CA25" s="72">
        <v>0</v>
      </c>
      <c r="CB25" s="71">
        <f t="shared" si="35"/>
        <v>0</v>
      </c>
      <c r="CC25" s="72">
        <v>0</v>
      </c>
      <c r="CD25" s="71">
        <f t="shared" si="36"/>
        <v>0</v>
      </c>
      <c r="CE25" s="72"/>
      <c r="CF25" s="71">
        <f t="shared" si="37"/>
        <v>0</v>
      </c>
      <c r="CG25" s="72"/>
      <c r="CH25" s="72">
        <f t="shared" si="38"/>
        <v>0</v>
      </c>
      <c r="CI25" s="72"/>
      <c r="CJ25" s="71">
        <f t="shared" si="39"/>
        <v>0</v>
      </c>
      <c r="CK25" s="72">
        <v>12</v>
      </c>
      <c r="CL25" s="71">
        <f t="shared" si="40"/>
        <v>123879.83999999998</v>
      </c>
      <c r="CM25" s="72">
        <v>1</v>
      </c>
      <c r="CN25" s="71">
        <f t="shared" si="41"/>
        <v>10323.319999999998</v>
      </c>
      <c r="CO25" s="72">
        <v>53</v>
      </c>
      <c r="CP25" s="71">
        <f t="shared" si="42"/>
        <v>547135.96</v>
      </c>
      <c r="CQ25" s="72">
        <v>32</v>
      </c>
      <c r="CR25" s="71">
        <f t="shared" si="43"/>
        <v>533273.2159999999</v>
      </c>
      <c r="CS25" s="72">
        <v>120</v>
      </c>
      <c r="CT25" s="71">
        <f t="shared" si="44"/>
        <v>1999774.5599999998</v>
      </c>
      <c r="CU25" s="72">
        <v>0</v>
      </c>
      <c r="CV25" s="71">
        <f t="shared" si="45"/>
        <v>0</v>
      </c>
      <c r="CW25" s="86">
        <v>0</v>
      </c>
      <c r="CX25" s="71">
        <f t="shared" si="46"/>
        <v>0</v>
      </c>
      <c r="CY25" s="72"/>
      <c r="CZ25" s="71">
        <f t="shared" si="47"/>
        <v>0</v>
      </c>
      <c r="DA25" s="72">
        <v>0</v>
      </c>
      <c r="DB25" s="77">
        <f t="shared" si="48"/>
        <v>0</v>
      </c>
      <c r="DC25" s="72">
        <v>0</v>
      </c>
      <c r="DD25" s="71">
        <f t="shared" si="49"/>
        <v>0</v>
      </c>
      <c r="DE25" s="87">
        <v>3</v>
      </c>
      <c r="DF25" s="71">
        <f t="shared" si="50"/>
        <v>63709.631999999998</v>
      </c>
      <c r="DG25" s="72">
        <v>44</v>
      </c>
      <c r="DH25" s="71">
        <f t="shared" si="51"/>
        <v>879900.8064</v>
      </c>
      <c r="DI25" s="72"/>
      <c r="DJ25" s="71">
        <f t="shared" si="52"/>
        <v>0</v>
      </c>
      <c r="DK25" s="72">
        <v>5</v>
      </c>
      <c r="DL25" s="79">
        <f t="shared" si="53"/>
        <v>162434.28</v>
      </c>
      <c r="DM25" s="81">
        <f t="shared" si="54"/>
        <v>2163</v>
      </c>
      <c r="DN25" s="79">
        <f t="shared" si="54"/>
        <v>36370702.473066673</v>
      </c>
    </row>
    <row r="26" spans="1:118" ht="30" customHeight="1" x14ac:dyDescent="0.25">
      <c r="A26" s="82"/>
      <c r="B26" s="83">
        <v>11</v>
      </c>
      <c r="C26" s="65" t="s">
        <v>150</v>
      </c>
      <c r="D26" s="66">
        <v>22900</v>
      </c>
      <c r="E26" s="66">
        <v>0.39</v>
      </c>
      <c r="F26" s="66"/>
      <c r="G26" s="67">
        <v>1</v>
      </c>
      <c r="H26" s="68"/>
      <c r="I26" s="66">
        <v>1.4</v>
      </c>
      <c r="J26" s="66">
        <v>1.68</v>
      </c>
      <c r="K26" s="66">
        <v>2.23</v>
      </c>
      <c r="L26" s="69">
        <v>2.57</v>
      </c>
      <c r="M26" s="72">
        <v>294</v>
      </c>
      <c r="N26" s="71">
        <f t="shared" si="55"/>
        <v>4043599.56</v>
      </c>
      <c r="O26" s="72"/>
      <c r="P26" s="72">
        <f t="shared" si="4"/>
        <v>0</v>
      </c>
      <c r="Q26" s="72"/>
      <c r="R26" s="71">
        <f t="shared" si="5"/>
        <v>0</v>
      </c>
      <c r="S26" s="72">
        <v>59</v>
      </c>
      <c r="T26" s="71">
        <f t="shared" si="56"/>
        <v>826839.4225000001</v>
      </c>
      <c r="U26" s="72">
        <v>0</v>
      </c>
      <c r="V26" s="71">
        <f t="shared" si="6"/>
        <v>0</v>
      </c>
      <c r="W26" s="72">
        <v>0</v>
      </c>
      <c r="X26" s="71">
        <f t="shared" si="7"/>
        <v>0</v>
      </c>
      <c r="Y26" s="72"/>
      <c r="Z26" s="71">
        <f t="shared" si="8"/>
        <v>0</v>
      </c>
      <c r="AA26" s="72">
        <v>0</v>
      </c>
      <c r="AB26" s="71">
        <f t="shared" si="9"/>
        <v>0</v>
      </c>
      <c r="AC26" s="72">
        <v>11</v>
      </c>
      <c r="AD26" s="71">
        <f t="shared" si="10"/>
        <v>151291.14000000001</v>
      </c>
      <c r="AE26" s="72">
        <v>0</v>
      </c>
      <c r="AF26" s="71">
        <f t="shared" si="11"/>
        <v>0</v>
      </c>
      <c r="AG26" s="74"/>
      <c r="AH26" s="71">
        <f t="shared" si="12"/>
        <v>0</v>
      </c>
      <c r="AI26" s="72">
        <v>640</v>
      </c>
      <c r="AJ26" s="71">
        <f t="shared" si="13"/>
        <v>8802393.5999999996</v>
      </c>
      <c r="AK26" s="86"/>
      <c r="AL26" s="71">
        <f t="shared" si="14"/>
        <v>0</v>
      </c>
      <c r="AM26" s="72">
        <v>5</v>
      </c>
      <c r="AN26" s="77">
        <f t="shared" si="15"/>
        <v>82522.44</v>
      </c>
      <c r="AO26" s="72"/>
      <c r="AP26" s="71">
        <f t="shared" si="16"/>
        <v>0</v>
      </c>
      <c r="AQ26" s="72">
        <v>1</v>
      </c>
      <c r="AR26" s="72">
        <f t="shared" si="17"/>
        <v>11253.06</v>
      </c>
      <c r="AS26" s="72">
        <v>200</v>
      </c>
      <c r="AT26" s="72">
        <f t="shared" si="18"/>
        <v>2875782</v>
      </c>
      <c r="AU26" s="72"/>
      <c r="AV26" s="71">
        <f t="shared" si="19"/>
        <v>0</v>
      </c>
      <c r="AW26" s="72">
        <v>0</v>
      </c>
      <c r="AX26" s="71">
        <f t="shared" si="20"/>
        <v>0</v>
      </c>
      <c r="AY26" s="72"/>
      <c r="AZ26" s="71">
        <f t="shared" si="21"/>
        <v>0</v>
      </c>
      <c r="BA26" s="72">
        <v>50</v>
      </c>
      <c r="BB26" s="71">
        <f t="shared" si="22"/>
        <v>687687</v>
      </c>
      <c r="BC26" s="72">
        <v>93</v>
      </c>
      <c r="BD26" s="71">
        <f t="shared" si="23"/>
        <v>1279097.82</v>
      </c>
      <c r="BE26" s="72"/>
      <c r="BF26" s="71">
        <f t="shared" si="24"/>
        <v>0</v>
      </c>
      <c r="BG26" s="72"/>
      <c r="BH26" s="71">
        <f t="shared" si="25"/>
        <v>0</v>
      </c>
      <c r="BI26" s="72">
        <v>0</v>
      </c>
      <c r="BJ26" s="71">
        <f t="shared" si="26"/>
        <v>0</v>
      </c>
      <c r="BK26" s="86">
        <v>288</v>
      </c>
      <c r="BL26" s="71">
        <f t="shared" si="27"/>
        <v>3889057.5360000003</v>
      </c>
      <c r="BM26" s="72">
        <v>99</v>
      </c>
      <c r="BN26" s="71">
        <f t="shared" si="28"/>
        <v>1633944.3120000002</v>
      </c>
      <c r="BO26" s="72">
        <v>30</v>
      </c>
      <c r="BP26" s="71">
        <f t="shared" si="29"/>
        <v>450122.39999999997</v>
      </c>
      <c r="BQ26" s="72">
        <v>3</v>
      </c>
      <c r="BR26" s="71">
        <f t="shared" si="30"/>
        <v>56265.299999999996</v>
      </c>
      <c r="BS26" s="72"/>
      <c r="BT26" s="71">
        <f t="shared" si="31"/>
        <v>0</v>
      </c>
      <c r="BU26" s="72"/>
      <c r="BV26" s="71">
        <f t="shared" si="32"/>
        <v>0</v>
      </c>
      <c r="BW26" s="72">
        <v>164</v>
      </c>
      <c r="BX26" s="71">
        <f t="shared" si="33"/>
        <v>2460669.12</v>
      </c>
      <c r="BY26" s="72">
        <v>69</v>
      </c>
      <c r="BZ26" s="79">
        <f t="shared" si="34"/>
        <v>1035281.52</v>
      </c>
      <c r="CA26" s="72">
        <v>0</v>
      </c>
      <c r="CB26" s="71">
        <f t="shared" si="35"/>
        <v>0</v>
      </c>
      <c r="CC26" s="72">
        <v>0</v>
      </c>
      <c r="CD26" s="71">
        <f t="shared" si="36"/>
        <v>0</v>
      </c>
      <c r="CE26" s="72">
        <v>0</v>
      </c>
      <c r="CF26" s="71">
        <f t="shared" si="37"/>
        <v>0</v>
      </c>
      <c r="CG26" s="72"/>
      <c r="CH26" s="72">
        <f t="shared" si="38"/>
        <v>0</v>
      </c>
      <c r="CI26" s="72"/>
      <c r="CJ26" s="71">
        <f t="shared" si="39"/>
        <v>0</v>
      </c>
      <c r="CK26" s="72">
        <v>0</v>
      </c>
      <c r="CL26" s="71">
        <f t="shared" si="40"/>
        <v>0</v>
      </c>
      <c r="CM26" s="72">
        <v>20</v>
      </c>
      <c r="CN26" s="71">
        <f t="shared" si="41"/>
        <v>175047.59999999998</v>
      </c>
      <c r="CO26" s="72"/>
      <c r="CP26" s="71">
        <f t="shared" si="42"/>
        <v>0</v>
      </c>
      <c r="CQ26" s="72">
        <v>4</v>
      </c>
      <c r="CR26" s="71">
        <f t="shared" si="43"/>
        <v>56515.367999999995</v>
      </c>
      <c r="CS26" s="72"/>
      <c r="CT26" s="71">
        <f t="shared" si="44"/>
        <v>0</v>
      </c>
      <c r="CU26" s="72">
        <v>0</v>
      </c>
      <c r="CV26" s="71">
        <f t="shared" si="45"/>
        <v>0</v>
      </c>
      <c r="CW26" s="86">
        <v>0</v>
      </c>
      <c r="CX26" s="71">
        <f t="shared" si="46"/>
        <v>0</v>
      </c>
      <c r="CY26" s="72"/>
      <c r="CZ26" s="71">
        <f t="shared" si="47"/>
        <v>0</v>
      </c>
      <c r="DA26" s="72">
        <v>0</v>
      </c>
      <c r="DB26" s="77">
        <f t="shared" si="48"/>
        <v>0</v>
      </c>
      <c r="DC26" s="72">
        <v>0</v>
      </c>
      <c r="DD26" s="71">
        <f t="shared" si="49"/>
        <v>0</v>
      </c>
      <c r="DE26" s="87"/>
      <c r="DF26" s="71">
        <f t="shared" si="50"/>
        <v>0</v>
      </c>
      <c r="DG26" s="72"/>
      <c r="DH26" s="71">
        <f t="shared" si="51"/>
        <v>0</v>
      </c>
      <c r="DI26" s="72"/>
      <c r="DJ26" s="71">
        <f t="shared" si="52"/>
        <v>0</v>
      </c>
      <c r="DK26" s="72">
        <v>5</v>
      </c>
      <c r="DL26" s="79">
        <f t="shared" si="53"/>
        <v>137716.01999999999</v>
      </c>
      <c r="DM26" s="81">
        <f t="shared" si="54"/>
        <v>2035</v>
      </c>
      <c r="DN26" s="79">
        <f t="shared" si="54"/>
        <v>28655085.218499999</v>
      </c>
    </row>
    <row r="27" spans="1:118" ht="30" customHeight="1" x14ac:dyDescent="0.25">
      <c r="A27" s="82"/>
      <c r="B27" s="83">
        <v>12</v>
      </c>
      <c r="C27" s="65" t="s">
        <v>151</v>
      </c>
      <c r="D27" s="66">
        <v>22900</v>
      </c>
      <c r="E27" s="66">
        <v>0.57999999999999996</v>
      </c>
      <c r="F27" s="66"/>
      <c r="G27" s="67">
        <v>1</v>
      </c>
      <c r="H27" s="68"/>
      <c r="I27" s="66">
        <v>1.4</v>
      </c>
      <c r="J27" s="66">
        <v>1.68</v>
      </c>
      <c r="K27" s="66">
        <v>2.23</v>
      </c>
      <c r="L27" s="69">
        <v>2.57</v>
      </c>
      <c r="M27" s="72">
        <v>253</v>
      </c>
      <c r="N27" s="71">
        <f t="shared" si="55"/>
        <v>5174932.84</v>
      </c>
      <c r="O27" s="72"/>
      <c r="P27" s="72">
        <f t="shared" si="4"/>
        <v>0</v>
      </c>
      <c r="Q27" s="72"/>
      <c r="R27" s="71">
        <f t="shared" si="5"/>
        <v>0</v>
      </c>
      <c r="S27" s="72">
        <v>249</v>
      </c>
      <c r="T27" s="71">
        <f t="shared" si="56"/>
        <v>5189576.2449999992</v>
      </c>
      <c r="U27" s="72"/>
      <c r="V27" s="71">
        <f t="shared" si="6"/>
        <v>0</v>
      </c>
      <c r="W27" s="72">
        <v>0</v>
      </c>
      <c r="X27" s="71">
        <f t="shared" si="7"/>
        <v>0</v>
      </c>
      <c r="Y27" s="72"/>
      <c r="Z27" s="71">
        <f t="shared" si="8"/>
        <v>0</v>
      </c>
      <c r="AA27" s="72">
        <v>0</v>
      </c>
      <c r="AB27" s="71">
        <f t="shared" si="9"/>
        <v>0</v>
      </c>
      <c r="AC27" s="72">
        <v>21</v>
      </c>
      <c r="AD27" s="71">
        <f t="shared" si="10"/>
        <v>429539.88</v>
      </c>
      <c r="AE27" s="72">
        <v>0</v>
      </c>
      <c r="AF27" s="71">
        <f t="shared" si="11"/>
        <v>0</v>
      </c>
      <c r="AG27" s="74"/>
      <c r="AH27" s="71">
        <f t="shared" si="12"/>
        <v>0</v>
      </c>
      <c r="AI27" s="72">
        <v>323</v>
      </c>
      <c r="AJ27" s="71">
        <f t="shared" si="13"/>
        <v>6606732.4399999995</v>
      </c>
      <c r="AK27" s="85">
        <v>0</v>
      </c>
      <c r="AL27" s="71">
        <f t="shared" si="14"/>
        <v>0</v>
      </c>
      <c r="AM27" s="72">
        <v>63</v>
      </c>
      <c r="AN27" s="77">
        <f t="shared" si="15"/>
        <v>1546343.568</v>
      </c>
      <c r="AO27" s="72"/>
      <c r="AP27" s="71">
        <f t="shared" si="16"/>
        <v>0</v>
      </c>
      <c r="AQ27" s="72">
        <v>2</v>
      </c>
      <c r="AR27" s="72">
        <f t="shared" si="17"/>
        <v>33470.639999999992</v>
      </c>
      <c r="AS27" s="72">
        <v>160</v>
      </c>
      <c r="AT27" s="72">
        <f t="shared" si="18"/>
        <v>3421443.1999999997</v>
      </c>
      <c r="AU27" s="72"/>
      <c r="AV27" s="71">
        <f t="shared" si="19"/>
        <v>0</v>
      </c>
      <c r="AW27" s="72"/>
      <c r="AX27" s="71">
        <f t="shared" si="20"/>
        <v>0</v>
      </c>
      <c r="AY27" s="72"/>
      <c r="AZ27" s="71">
        <f t="shared" si="21"/>
        <v>0</v>
      </c>
      <c r="BA27" s="72"/>
      <c r="BB27" s="71">
        <f t="shared" si="22"/>
        <v>0</v>
      </c>
      <c r="BC27" s="72">
        <v>68</v>
      </c>
      <c r="BD27" s="71">
        <f t="shared" si="23"/>
        <v>1390891.0399999998</v>
      </c>
      <c r="BE27" s="72"/>
      <c r="BF27" s="71">
        <f t="shared" si="24"/>
        <v>0</v>
      </c>
      <c r="BG27" s="72"/>
      <c r="BH27" s="71">
        <f t="shared" si="25"/>
        <v>0</v>
      </c>
      <c r="BI27" s="72">
        <v>0</v>
      </c>
      <c r="BJ27" s="71">
        <f t="shared" si="26"/>
        <v>0</v>
      </c>
      <c r="BK27" s="86">
        <v>476</v>
      </c>
      <c r="BL27" s="71">
        <f t="shared" si="27"/>
        <v>9559214.784</v>
      </c>
      <c r="BM27" s="72">
        <v>13</v>
      </c>
      <c r="BN27" s="71">
        <f t="shared" si="28"/>
        <v>319086.76800000004</v>
      </c>
      <c r="BO27" s="72">
        <v>5</v>
      </c>
      <c r="BP27" s="71">
        <f t="shared" si="29"/>
        <v>111568.8</v>
      </c>
      <c r="BQ27" s="72">
        <v>4</v>
      </c>
      <c r="BR27" s="71">
        <f t="shared" si="30"/>
        <v>111568.79999999997</v>
      </c>
      <c r="BS27" s="72">
        <v>0</v>
      </c>
      <c r="BT27" s="71">
        <f t="shared" si="31"/>
        <v>0</v>
      </c>
      <c r="BU27" s="72">
        <v>3</v>
      </c>
      <c r="BV27" s="71">
        <f t="shared" si="32"/>
        <v>83676.600000000006</v>
      </c>
      <c r="BW27" s="72"/>
      <c r="BX27" s="71">
        <f t="shared" si="33"/>
        <v>0</v>
      </c>
      <c r="BY27" s="72"/>
      <c r="BZ27" s="79">
        <f t="shared" si="34"/>
        <v>0</v>
      </c>
      <c r="CA27" s="72">
        <v>0</v>
      </c>
      <c r="CB27" s="71">
        <f t="shared" si="35"/>
        <v>0</v>
      </c>
      <c r="CC27" s="72">
        <v>0</v>
      </c>
      <c r="CD27" s="71">
        <f t="shared" si="36"/>
        <v>0</v>
      </c>
      <c r="CE27" s="72">
        <v>120</v>
      </c>
      <c r="CF27" s="71">
        <f t="shared" si="37"/>
        <v>2231376</v>
      </c>
      <c r="CG27" s="72"/>
      <c r="CH27" s="72">
        <f t="shared" si="38"/>
        <v>0</v>
      </c>
      <c r="CI27" s="72"/>
      <c r="CJ27" s="71">
        <f t="shared" si="39"/>
        <v>0</v>
      </c>
      <c r="CK27" s="72">
        <v>0</v>
      </c>
      <c r="CL27" s="71">
        <f t="shared" si="40"/>
        <v>0</v>
      </c>
      <c r="CM27" s="72"/>
      <c r="CN27" s="71">
        <f t="shared" si="41"/>
        <v>0</v>
      </c>
      <c r="CO27" s="72">
        <v>10</v>
      </c>
      <c r="CP27" s="71">
        <f t="shared" si="42"/>
        <v>130163.59999999999</v>
      </c>
      <c r="CQ27" s="72"/>
      <c r="CR27" s="71">
        <f t="shared" si="43"/>
        <v>0</v>
      </c>
      <c r="CS27" s="72">
        <v>11</v>
      </c>
      <c r="CT27" s="71">
        <f t="shared" si="44"/>
        <v>231133.36399999997</v>
      </c>
      <c r="CU27" s="72">
        <v>0</v>
      </c>
      <c r="CV27" s="71">
        <f t="shared" si="45"/>
        <v>0</v>
      </c>
      <c r="CW27" s="86">
        <v>0</v>
      </c>
      <c r="CX27" s="71">
        <f t="shared" si="46"/>
        <v>0</v>
      </c>
      <c r="CY27" s="72"/>
      <c r="CZ27" s="71">
        <f t="shared" si="47"/>
        <v>0</v>
      </c>
      <c r="DA27" s="72">
        <v>0</v>
      </c>
      <c r="DB27" s="77">
        <f t="shared" si="48"/>
        <v>0</v>
      </c>
      <c r="DC27" s="72">
        <v>0</v>
      </c>
      <c r="DD27" s="71">
        <f t="shared" si="49"/>
        <v>0</v>
      </c>
      <c r="DE27" s="87"/>
      <c r="DF27" s="71">
        <f t="shared" si="50"/>
        <v>0</v>
      </c>
      <c r="DG27" s="72">
        <v>1</v>
      </c>
      <c r="DH27" s="71">
        <f t="shared" si="51"/>
        <v>25214.548799999993</v>
      </c>
      <c r="DI27" s="72"/>
      <c r="DJ27" s="71">
        <f t="shared" si="52"/>
        <v>0</v>
      </c>
      <c r="DK27" s="72"/>
      <c r="DL27" s="79">
        <f t="shared" si="53"/>
        <v>0</v>
      </c>
      <c r="DM27" s="81">
        <f t="shared" si="54"/>
        <v>1782</v>
      </c>
      <c r="DN27" s="79">
        <f t="shared" si="54"/>
        <v>36595933.11779999</v>
      </c>
    </row>
    <row r="28" spans="1:118" ht="30" customHeight="1" x14ac:dyDescent="0.25">
      <c r="A28" s="82"/>
      <c r="B28" s="83">
        <v>13</v>
      </c>
      <c r="C28" s="65" t="s">
        <v>152</v>
      </c>
      <c r="D28" s="66">
        <v>22900</v>
      </c>
      <c r="E28" s="66">
        <v>1.17</v>
      </c>
      <c r="F28" s="66"/>
      <c r="G28" s="67">
        <v>1</v>
      </c>
      <c r="H28" s="68"/>
      <c r="I28" s="66">
        <v>1.4</v>
      </c>
      <c r="J28" s="66">
        <v>1.68</v>
      </c>
      <c r="K28" s="66">
        <v>2.23</v>
      </c>
      <c r="L28" s="69">
        <v>2.57</v>
      </c>
      <c r="M28" s="72">
        <v>453</v>
      </c>
      <c r="N28" s="71">
        <f t="shared" si="55"/>
        <v>18691332.66</v>
      </c>
      <c r="O28" s="72"/>
      <c r="P28" s="72">
        <f t="shared" si="4"/>
        <v>0</v>
      </c>
      <c r="Q28" s="72"/>
      <c r="R28" s="71">
        <f t="shared" si="5"/>
        <v>0</v>
      </c>
      <c r="S28" s="72">
        <v>345</v>
      </c>
      <c r="T28" s="71">
        <f t="shared" si="56"/>
        <v>14504725.462499999</v>
      </c>
      <c r="U28" s="72">
        <v>10</v>
      </c>
      <c r="V28" s="71">
        <f t="shared" si="6"/>
        <v>412612.2</v>
      </c>
      <c r="W28" s="72">
        <v>0</v>
      </c>
      <c r="X28" s="71">
        <f t="shared" si="7"/>
        <v>0</v>
      </c>
      <c r="Y28" s="72"/>
      <c r="Z28" s="71">
        <f t="shared" si="8"/>
        <v>0</v>
      </c>
      <c r="AA28" s="72">
        <v>0</v>
      </c>
      <c r="AB28" s="71">
        <f t="shared" si="9"/>
        <v>0</v>
      </c>
      <c r="AC28" s="72">
        <v>28</v>
      </c>
      <c r="AD28" s="71">
        <f t="shared" si="10"/>
        <v>1155314.1599999999</v>
      </c>
      <c r="AE28" s="72">
        <v>0</v>
      </c>
      <c r="AF28" s="71">
        <f t="shared" si="11"/>
        <v>0</v>
      </c>
      <c r="AG28" s="74"/>
      <c r="AH28" s="71">
        <f t="shared" si="12"/>
        <v>0</v>
      </c>
      <c r="AI28" s="72">
        <v>410</v>
      </c>
      <c r="AJ28" s="71">
        <f t="shared" si="13"/>
        <v>16917100.199999999</v>
      </c>
      <c r="AK28" s="86">
        <v>3</v>
      </c>
      <c r="AL28" s="71">
        <f t="shared" si="14"/>
        <v>148540.39200000002</v>
      </c>
      <c r="AM28" s="72">
        <v>17</v>
      </c>
      <c r="AN28" s="77">
        <f t="shared" si="15"/>
        <v>841728.88800000004</v>
      </c>
      <c r="AO28" s="72"/>
      <c r="AP28" s="71">
        <f t="shared" si="16"/>
        <v>0</v>
      </c>
      <c r="AQ28" s="72">
        <f>32-14</f>
        <v>18</v>
      </c>
      <c r="AR28" s="72">
        <f t="shared" si="17"/>
        <v>607665.23999999987</v>
      </c>
      <c r="AS28" s="72">
        <v>316</v>
      </c>
      <c r="AT28" s="72">
        <f t="shared" si="18"/>
        <v>13631206.679999998</v>
      </c>
      <c r="AU28" s="72"/>
      <c r="AV28" s="71">
        <f t="shared" si="19"/>
        <v>0</v>
      </c>
      <c r="AW28" s="72"/>
      <c r="AX28" s="71">
        <f t="shared" si="20"/>
        <v>0</v>
      </c>
      <c r="AY28" s="72"/>
      <c r="AZ28" s="71">
        <f t="shared" si="21"/>
        <v>0</v>
      </c>
      <c r="BA28" s="72">
        <v>9</v>
      </c>
      <c r="BB28" s="71">
        <f t="shared" si="22"/>
        <v>371350.98</v>
      </c>
      <c r="BC28" s="72">
        <v>40</v>
      </c>
      <c r="BD28" s="71">
        <f t="shared" si="23"/>
        <v>1650448.8</v>
      </c>
      <c r="BE28" s="72">
        <v>2</v>
      </c>
      <c r="BF28" s="71">
        <f t="shared" si="24"/>
        <v>90024.48</v>
      </c>
      <c r="BG28" s="72">
        <v>6</v>
      </c>
      <c r="BH28" s="71">
        <f t="shared" si="25"/>
        <v>270073.44</v>
      </c>
      <c r="BI28" s="72">
        <v>0</v>
      </c>
      <c r="BJ28" s="71">
        <f t="shared" si="26"/>
        <v>0</v>
      </c>
      <c r="BK28" s="86">
        <v>540</v>
      </c>
      <c r="BL28" s="71">
        <f t="shared" si="27"/>
        <v>21875948.639999997</v>
      </c>
      <c r="BM28" s="72">
        <v>91</v>
      </c>
      <c r="BN28" s="71">
        <f t="shared" si="28"/>
        <v>4505725.2240000004</v>
      </c>
      <c r="BO28" s="72">
        <v>80</v>
      </c>
      <c r="BP28" s="71">
        <f t="shared" si="29"/>
        <v>3600979.1999999997</v>
      </c>
      <c r="BQ28" s="72">
        <v>1</v>
      </c>
      <c r="BR28" s="71">
        <f t="shared" si="30"/>
        <v>56265.299999999996</v>
      </c>
      <c r="BS28" s="72">
        <v>0</v>
      </c>
      <c r="BT28" s="71">
        <f t="shared" si="31"/>
        <v>0</v>
      </c>
      <c r="BU28" s="72">
        <v>53</v>
      </c>
      <c r="BV28" s="71">
        <f t="shared" si="32"/>
        <v>2982060.8999999994</v>
      </c>
      <c r="BW28" s="72">
        <v>39</v>
      </c>
      <c r="BX28" s="71">
        <f t="shared" si="33"/>
        <v>1755477.3599999996</v>
      </c>
      <c r="BY28" s="72">
        <v>10</v>
      </c>
      <c r="BZ28" s="79">
        <f t="shared" si="34"/>
        <v>450122.39999999997</v>
      </c>
      <c r="CA28" s="72">
        <v>0</v>
      </c>
      <c r="CB28" s="71">
        <f t="shared" si="35"/>
        <v>0</v>
      </c>
      <c r="CC28" s="72">
        <v>0</v>
      </c>
      <c r="CD28" s="71">
        <f t="shared" si="36"/>
        <v>0</v>
      </c>
      <c r="CE28" s="72">
        <v>47</v>
      </c>
      <c r="CF28" s="71">
        <f t="shared" si="37"/>
        <v>1762979.4</v>
      </c>
      <c r="CG28" s="72"/>
      <c r="CH28" s="72">
        <f t="shared" si="38"/>
        <v>0</v>
      </c>
      <c r="CI28" s="72"/>
      <c r="CJ28" s="71">
        <f t="shared" si="39"/>
        <v>0</v>
      </c>
      <c r="CK28" s="72">
        <v>0</v>
      </c>
      <c r="CL28" s="71">
        <f t="shared" si="40"/>
        <v>0</v>
      </c>
      <c r="CM28" s="72"/>
      <c r="CN28" s="71">
        <f t="shared" si="41"/>
        <v>0</v>
      </c>
      <c r="CO28" s="72"/>
      <c r="CP28" s="71">
        <f t="shared" si="42"/>
        <v>0</v>
      </c>
      <c r="CQ28" s="72">
        <v>7</v>
      </c>
      <c r="CR28" s="71">
        <f t="shared" si="43"/>
        <v>296705.68199999991</v>
      </c>
      <c r="CS28" s="72">
        <v>17</v>
      </c>
      <c r="CT28" s="71">
        <f t="shared" si="44"/>
        <v>720570.94199999981</v>
      </c>
      <c r="CU28" s="72">
        <v>0</v>
      </c>
      <c r="CV28" s="71">
        <f t="shared" si="45"/>
        <v>0</v>
      </c>
      <c r="CW28" s="86">
        <v>0</v>
      </c>
      <c r="CX28" s="71">
        <f t="shared" si="46"/>
        <v>0</v>
      </c>
      <c r="CY28" s="72"/>
      <c r="CZ28" s="71">
        <f t="shared" si="47"/>
        <v>0</v>
      </c>
      <c r="DA28" s="72">
        <v>0</v>
      </c>
      <c r="DB28" s="77">
        <f t="shared" si="48"/>
        <v>0</v>
      </c>
      <c r="DC28" s="72">
        <v>0</v>
      </c>
      <c r="DD28" s="71">
        <f t="shared" si="49"/>
        <v>0</v>
      </c>
      <c r="DE28" s="87"/>
      <c r="DF28" s="71">
        <f t="shared" si="50"/>
        <v>0</v>
      </c>
      <c r="DG28" s="72">
        <v>9</v>
      </c>
      <c r="DH28" s="71">
        <f t="shared" si="51"/>
        <v>457774.48079999984</v>
      </c>
      <c r="DI28" s="72">
        <v>4</v>
      </c>
      <c r="DJ28" s="71">
        <f t="shared" si="52"/>
        <v>286792.272</v>
      </c>
      <c r="DK28" s="72">
        <v>7</v>
      </c>
      <c r="DL28" s="79">
        <f t="shared" si="53"/>
        <v>578407.28399999987</v>
      </c>
      <c r="DM28" s="81">
        <f t="shared" si="54"/>
        <v>2562</v>
      </c>
      <c r="DN28" s="79">
        <f t="shared" si="54"/>
        <v>108621932.6673</v>
      </c>
    </row>
    <row r="29" spans="1:118" ht="30" customHeight="1" x14ac:dyDescent="0.25">
      <c r="A29" s="82"/>
      <c r="B29" s="83">
        <v>14</v>
      </c>
      <c r="C29" s="65" t="s">
        <v>153</v>
      </c>
      <c r="D29" s="66">
        <v>22900</v>
      </c>
      <c r="E29" s="66">
        <v>2.2000000000000002</v>
      </c>
      <c r="F29" s="66"/>
      <c r="G29" s="67">
        <v>1</v>
      </c>
      <c r="H29" s="68"/>
      <c r="I29" s="66">
        <v>1.4</v>
      </c>
      <c r="J29" s="66">
        <v>1.68</v>
      </c>
      <c r="K29" s="66">
        <v>2.23</v>
      </c>
      <c r="L29" s="69">
        <v>2.57</v>
      </c>
      <c r="M29" s="72">
        <v>82</v>
      </c>
      <c r="N29" s="71">
        <f t="shared" si="55"/>
        <v>6361986.4000000004</v>
      </c>
      <c r="O29" s="72"/>
      <c r="P29" s="72">
        <f t="shared" si="4"/>
        <v>0</v>
      </c>
      <c r="Q29" s="72"/>
      <c r="R29" s="71">
        <f t="shared" si="5"/>
        <v>0</v>
      </c>
      <c r="S29" s="72">
        <v>221</v>
      </c>
      <c r="T29" s="71">
        <f t="shared" si="56"/>
        <v>17471070.283333335</v>
      </c>
      <c r="U29" s="72"/>
      <c r="V29" s="71">
        <f t="shared" si="6"/>
        <v>0</v>
      </c>
      <c r="W29" s="72">
        <v>0</v>
      </c>
      <c r="X29" s="71">
        <f t="shared" si="7"/>
        <v>0</v>
      </c>
      <c r="Y29" s="72"/>
      <c r="Z29" s="71">
        <f t="shared" si="8"/>
        <v>0</v>
      </c>
      <c r="AA29" s="72">
        <v>0</v>
      </c>
      <c r="AB29" s="71">
        <f t="shared" si="9"/>
        <v>0</v>
      </c>
      <c r="AC29" s="72">
        <v>11</v>
      </c>
      <c r="AD29" s="71">
        <f t="shared" si="10"/>
        <v>853437.20000000007</v>
      </c>
      <c r="AE29" s="72">
        <v>0</v>
      </c>
      <c r="AF29" s="71">
        <f t="shared" si="11"/>
        <v>0</v>
      </c>
      <c r="AG29" s="74"/>
      <c r="AH29" s="71">
        <f t="shared" si="12"/>
        <v>0</v>
      </c>
      <c r="AI29" s="72">
        <v>40</v>
      </c>
      <c r="AJ29" s="71">
        <f t="shared" si="13"/>
        <v>3103408.0000000005</v>
      </c>
      <c r="AK29" s="85">
        <v>2</v>
      </c>
      <c r="AL29" s="71">
        <f t="shared" si="14"/>
        <v>186204.48000000004</v>
      </c>
      <c r="AM29" s="72"/>
      <c r="AN29" s="77">
        <f t="shared" si="15"/>
        <v>0</v>
      </c>
      <c r="AO29" s="72"/>
      <c r="AP29" s="71">
        <f t="shared" si="16"/>
        <v>0</v>
      </c>
      <c r="AQ29" s="72">
        <f>33-3</f>
        <v>30</v>
      </c>
      <c r="AR29" s="72">
        <f t="shared" si="17"/>
        <v>1904364</v>
      </c>
      <c r="AS29" s="72">
        <v>35</v>
      </c>
      <c r="AT29" s="72">
        <f t="shared" si="18"/>
        <v>2838913</v>
      </c>
      <c r="AU29" s="72"/>
      <c r="AV29" s="71">
        <f t="shared" si="19"/>
        <v>0</v>
      </c>
      <c r="AW29" s="72"/>
      <c r="AX29" s="71">
        <f t="shared" si="20"/>
        <v>0</v>
      </c>
      <c r="AY29" s="72"/>
      <c r="AZ29" s="71">
        <f t="shared" si="21"/>
        <v>0</v>
      </c>
      <c r="BA29" s="72"/>
      <c r="BB29" s="71">
        <f t="shared" si="22"/>
        <v>0</v>
      </c>
      <c r="BC29" s="72">
        <v>13</v>
      </c>
      <c r="BD29" s="71">
        <f t="shared" si="23"/>
        <v>1008607.6000000001</v>
      </c>
      <c r="BE29" s="72"/>
      <c r="BF29" s="71">
        <f t="shared" si="24"/>
        <v>0</v>
      </c>
      <c r="BG29" s="72"/>
      <c r="BH29" s="71">
        <f t="shared" si="25"/>
        <v>0</v>
      </c>
      <c r="BI29" s="72">
        <v>0</v>
      </c>
      <c r="BJ29" s="71">
        <f t="shared" si="26"/>
        <v>0</v>
      </c>
      <c r="BK29" s="86">
        <v>35</v>
      </c>
      <c r="BL29" s="71">
        <f t="shared" si="27"/>
        <v>2666109.6000000006</v>
      </c>
      <c r="BM29" s="72">
        <v>9</v>
      </c>
      <c r="BN29" s="71">
        <f t="shared" si="28"/>
        <v>837920.16000000015</v>
      </c>
      <c r="BO29" s="72">
        <v>20</v>
      </c>
      <c r="BP29" s="71">
        <f t="shared" si="29"/>
        <v>1692768.0000000002</v>
      </c>
      <c r="BQ29" s="72">
        <v>10</v>
      </c>
      <c r="BR29" s="71">
        <f t="shared" si="30"/>
        <v>1057980.0000000002</v>
      </c>
      <c r="BS29" s="72">
        <v>0</v>
      </c>
      <c r="BT29" s="71">
        <f t="shared" si="31"/>
        <v>0</v>
      </c>
      <c r="BU29" s="72"/>
      <c r="BV29" s="71">
        <f t="shared" si="32"/>
        <v>0</v>
      </c>
      <c r="BW29" s="72"/>
      <c r="BX29" s="71">
        <f t="shared" si="33"/>
        <v>0</v>
      </c>
      <c r="BY29" s="72"/>
      <c r="BZ29" s="79">
        <f t="shared" si="34"/>
        <v>0</v>
      </c>
      <c r="CA29" s="72">
        <v>0</v>
      </c>
      <c r="CB29" s="71">
        <f t="shared" si="35"/>
        <v>0</v>
      </c>
      <c r="CC29" s="72">
        <v>0</v>
      </c>
      <c r="CD29" s="71">
        <f t="shared" si="36"/>
        <v>0</v>
      </c>
      <c r="CE29" s="72">
        <v>46</v>
      </c>
      <c r="CF29" s="71">
        <f t="shared" si="37"/>
        <v>3244472</v>
      </c>
      <c r="CG29" s="72"/>
      <c r="CH29" s="72">
        <f t="shared" si="38"/>
        <v>0</v>
      </c>
      <c r="CI29" s="72"/>
      <c r="CJ29" s="71">
        <f t="shared" si="39"/>
        <v>0</v>
      </c>
      <c r="CK29" s="72">
        <v>0</v>
      </c>
      <c r="CL29" s="71">
        <f t="shared" si="40"/>
        <v>0</v>
      </c>
      <c r="CM29" s="72"/>
      <c r="CN29" s="71">
        <f t="shared" si="41"/>
        <v>0</v>
      </c>
      <c r="CO29" s="72"/>
      <c r="CP29" s="71">
        <f t="shared" si="42"/>
        <v>0</v>
      </c>
      <c r="CQ29" s="72">
        <v>3</v>
      </c>
      <c r="CR29" s="71">
        <f t="shared" si="43"/>
        <v>239103.47999999998</v>
      </c>
      <c r="CS29" s="72"/>
      <c r="CT29" s="71">
        <f t="shared" si="44"/>
        <v>0</v>
      </c>
      <c r="CU29" s="72">
        <v>0</v>
      </c>
      <c r="CV29" s="71">
        <f t="shared" si="45"/>
        <v>0</v>
      </c>
      <c r="CW29" s="86">
        <v>0</v>
      </c>
      <c r="CX29" s="71">
        <f t="shared" si="46"/>
        <v>0</v>
      </c>
      <c r="CY29" s="72"/>
      <c r="CZ29" s="71">
        <f t="shared" si="47"/>
        <v>0</v>
      </c>
      <c r="DA29" s="72">
        <v>0</v>
      </c>
      <c r="DB29" s="77">
        <f t="shared" si="48"/>
        <v>0</v>
      </c>
      <c r="DC29" s="72">
        <v>0</v>
      </c>
      <c r="DD29" s="71">
        <f t="shared" si="49"/>
        <v>0</v>
      </c>
      <c r="DE29" s="87"/>
      <c r="DF29" s="71">
        <f t="shared" si="50"/>
        <v>0</v>
      </c>
      <c r="DG29" s="72">
        <v>1</v>
      </c>
      <c r="DH29" s="71">
        <f t="shared" si="51"/>
        <v>95641.392000000007</v>
      </c>
      <c r="DI29" s="72"/>
      <c r="DJ29" s="71">
        <f t="shared" si="52"/>
        <v>0</v>
      </c>
      <c r="DK29" s="72"/>
      <c r="DL29" s="79">
        <f t="shared" si="53"/>
        <v>0</v>
      </c>
      <c r="DM29" s="81">
        <f t="shared" si="54"/>
        <v>558</v>
      </c>
      <c r="DN29" s="79">
        <f t="shared" si="54"/>
        <v>43561985.595333338</v>
      </c>
    </row>
    <row r="30" spans="1:118" ht="15.75" customHeight="1" x14ac:dyDescent="0.25">
      <c r="A30" s="82">
        <v>3</v>
      </c>
      <c r="B30" s="146"/>
      <c r="C30" s="144" t="s">
        <v>154</v>
      </c>
      <c r="D30" s="66">
        <v>22900</v>
      </c>
      <c r="E30" s="147">
        <v>1.25</v>
      </c>
      <c r="F30" s="147"/>
      <c r="G30" s="67">
        <v>1</v>
      </c>
      <c r="H30" s="68"/>
      <c r="I30" s="66">
        <v>1.4</v>
      </c>
      <c r="J30" s="66">
        <v>1.68</v>
      </c>
      <c r="K30" s="66">
        <v>2.23</v>
      </c>
      <c r="L30" s="69">
        <v>2.57</v>
      </c>
      <c r="M30" s="92">
        <f>SUM(M31:M32)</f>
        <v>12</v>
      </c>
      <c r="N30" s="92">
        <f t="shared" ref="N30:BY30" si="57">SUM(N31:N32)</f>
        <v>114261.84</v>
      </c>
      <c r="O30" s="92">
        <f t="shared" si="57"/>
        <v>0</v>
      </c>
      <c r="P30" s="92">
        <f t="shared" si="57"/>
        <v>0</v>
      </c>
      <c r="Q30" s="92">
        <f t="shared" si="57"/>
        <v>12</v>
      </c>
      <c r="R30" s="92">
        <f t="shared" si="57"/>
        <v>1013544.84</v>
      </c>
      <c r="S30" s="92">
        <f t="shared" si="57"/>
        <v>0</v>
      </c>
      <c r="T30" s="92">
        <f t="shared" si="57"/>
        <v>0</v>
      </c>
      <c r="U30" s="92">
        <f t="shared" si="57"/>
        <v>5</v>
      </c>
      <c r="V30" s="92">
        <f t="shared" si="57"/>
        <v>797011.6</v>
      </c>
      <c r="W30" s="92">
        <f t="shared" si="57"/>
        <v>0</v>
      </c>
      <c r="X30" s="92">
        <f t="shared" si="57"/>
        <v>0</v>
      </c>
      <c r="Y30" s="92">
        <f t="shared" si="57"/>
        <v>0</v>
      </c>
      <c r="Z30" s="92">
        <f t="shared" si="57"/>
        <v>0</v>
      </c>
      <c r="AA30" s="92">
        <f t="shared" si="57"/>
        <v>0</v>
      </c>
      <c r="AB30" s="92">
        <f t="shared" si="57"/>
        <v>0</v>
      </c>
      <c r="AC30" s="92">
        <f t="shared" si="57"/>
        <v>20</v>
      </c>
      <c r="AD30" s="92">
        <f t="shared" si="57"/>
        <v>190436.40000000002</v>
      </c>
      <c r="AE30" s="92">
        <f t="shared" si="57"/>
        <v>0</v>
      </c>
      <c r="AF30" s="92">
        <f t="shared" si="57"/>
        <v>0</v>
      </c>
      <c r="AG30" s="92">
        <f t="shared" si="57"/>
        <v>0</v>
      </c>
      <c r="AH30" s="92">
        <f t="shared" si="57"/>
        <v>0</v>
      </c>
      <c r="AI30" s="92">
        <f t="shared" si="57"/>
        <v>75</v>
      </c>
      <c r="AJ30" s="92">
        <f t="shared" si="57"/>
        <v>714136.5</v>
      </c>
      <c r="AK30" s="92">
        <f t="shared" si="57"/>
        <v>0</v>
      </c>
      <c r="AL30" s="92">
        <f t="shared" si="57"/>
        <v>0</v>
      </c>
      <c r="AM30" s="92">
        <f t="shared" si="57"/>
        <v>4</v>
      </c>
      <c r="AN30" s="92">
        <f t="shared" si="57"/>
        <v>45704.736000000004</v>
      </c>
      <c r="AO30" s="92">
        <v>0</v>
      </c>
      <c r="AP30" s="92">
        <f t="shared" si="57"/>
        <v>0</v>
      </c>
      <c r="AQ30" s="92">
        <f t="shared" si="57"/>
        <v>0</v>
      </c>
      <c r="AR30" s="92">
        <f t="shared" si="57"/>
        <v>0</v>
      </c>
      <c r="AS30" s="92">
        <f t="shared" si="57"/>
        <v>63</v>
      </c>
      <c r="AT30" s="92">
        <f t="shared" si="57"/>
        <v>627141.68999999994</v>
      </c>
      <c r="AU30" s="92">
        <f t="shared" si="57"/>
        <v>0</v>
      </c>
      <c r="AV30" s="92">
        <f t="shared" si="57"/>
        <v>0</v>
      </c>
      <c r="AW30" s="92">
        <f t="shared" si="57"/>
        <v>0</v>
      </c>
      <c r="AX30" s="92">
        <f t="shared" si="57"/>
        <v>0</v>
      </c>
      <c r="AY30" s="92">
        <f t="shared" si="57"/>
        <v>0</v>
      </c>
      <c r="AZ30" s="92">
        <f t="shared" si="57"/>
        <v>0</v>
      </c>
      <c r="BA30" s="92">
        <f t="shared" si="57"/>
        <v>25</v>
      </c>
      <c r="BB30" s="92">
        <f t="shared" si="57"/>
        <v>238045.50000000003</v>
      </c>
      <c r="BC30" s="92">
        <f t="shared" si="57"/>
        <v>8</v>
      </c>
      <c r="BD30" s="92">
        <f t="shared" si="57"/>
        <v>76174.559999999998</v>
      </c>
      <c r="BE30" s="92">
        <f t="shared" si="57"/>
        <v>22</v>
      </c>
      <c r="BF30" s="92">
        <f t="shared" si="57"/>
        <v>228523.68</v>
      </c>
      <c r="BG30" s="92">
        <f t="shared" si="57"/>
        <v>38</v>
      </c>
      <c r="BH30" s="92">
        <f t="shared" si="57"/>
        <v>394722.72000000003</v>
      </c>
      <c r="BI30" s="92">
        <f t="shared" si="57"/>
        <v>4</v>
      </c>
      <c r="BJ30" s="92">
        <f t="shared" si="57"/>
        <v>47782.224000000002</v>
      </c>
      <c r="BK30" s="92">
        <f t="shared" si="57"/>
        <v>0</v>
      </c>
      <c r="BL30" s="92">
        <f t="shared" si="57"/>
        <v>0</v>
      </c>
      <c r="BM30" s="92">
        <f t="shared" si="57"/>
        <v>73</v>
      </c>
      <c r="BN30" s="92">
        <f t="shared" si="57"/>
        <v>834111.43200000015</v>
      </c>
      <c r="BO30" s="92">
        <f t="shared" si="57"/>
        <v>4</v>
      </c>
      <c r="BP30" s="92">
        <f t="shared" si="57"/>
        <v>41549.760000000002</v>
      </c>
      <c r="BQ30" s="92">
        <f t="shared" si="57"/>
        <v>12</v>
      </c>
      <c r="BR30" s="92">
        <f t="shared" si="57"/>
        <v>155811.6</v>
      </c>
      <c r="BS30" s="92">
        <f t="shared" si="57"/>
        <v>1</v>
      </c>
      <c r="BT30" s="92">
        <f t="shared" si="57"/>
        <v>9348.6959999999999</v>
      </c>
      <c r="BU30" s="92">
        <f t="shared" si="57"/>
        <v>1</v>
      </c>
      <c r="BV30" s="92">
        <f t="shared" si="57"/>
        <v>12984.300000000001</v>
      </c>
      <c r="BW30" s="92">
        <f t="shared" si="57"/>
        <v>15</v>
      </c>
      <c r="BX30" s="92">
        <f t="shared" si="57"/>
        <v>155811.6</v>
      </c>
      <c r="BY30" s="92">
        <f t="shared" si="57"/>
        <v>7</v>
      </c>
      <c r="BZ30" s="92">
        <f t="shared" ref="BZ30:DN30" si="58">SUM(BZ31:BZ32)</f>
        <v>72712.08</v>
      </c>
      <c r="CA30" s="92">
        <f t="shared" si="58"/>
        <v>29</v>
      </c>
      <c r="CB30" s="92">
        <f t="shared" si="58"/>
        <v>283663.67399999994</v>
      </c>
      <c r="CC30" s="92">
        <f t="shared" si="58"/>
        <v>12</v>
      </c>
      <c r="CD30" s="92">
        <f t="shared" si="58"/>
        <v>117378.07199999999</v>
      </c>
      <c r="CE30" s="92">
        <f t="shared" si="58"/>
        <v>0</v>
      </c>
      <c r="CF30" s="92">
        <f t="shared" si="58"/>
        <v>0</v>
      </c>
      <c r="CG30" s="92">
        <f t="shared" si="58"/>
        <v>0</v>
      </c>
      <c r="CH30" s="92">
        <f t="shared" si="58"/>
        <v>0</v>
      </c>
      <c r="CI30" s="92">
        <f t="shared" si="58"/>
        <v>0</v>
      </c>
      <c r="CJ30" s="92">
        <f t="shared" si="58"/>
        <v>0</v>
      </c>
      <c r="CK30" s="92">
        <f t="shared" si="58"/>
        <v>0</v>
      </c>
      <c r="CL30" s="92">
        <f t="shared" si="58"/>
        <v>0</v>
      </c>
      <c r="CM30" s="92">
        <f t="shared" si="58"/>
        <v>2</v>
      </c>
      <c r="CN30" s="92">
        <f t="shared" si="58"/>
        <v>12118.679999999998</v>
      </c>
      <c r="CO30" s="92">
        <f t="shared" si="58"/>
        <v>0</v>
      </c>
      <c r="CP30" s="92">
        <f t="shared" si="58"/>
        <v>0</v>
      </c>
      <c r="CQ30" s="92">
        <f t="shared" si="58"/>
        <v>1</v>
      </c>
      <c r="CR30" s="92">
        <f t="shared" si="58"/>
        <v>9781.5059999999976</v>
      </c>
      <c r="CS30" s="92">
        <f t="shared" si="58"/>
        <v>25</v>
      </c>
      <c r="CT30" s="92">
        <f t="shared" si="58"/>
        <v>2554059.8999999994</v>
      </c>
      <c r="CU30" s="92">
        <f t="shared" si="58"/>
        <v>17</v>
      </c>
      <c r="CV30" s="92">
        <f t="shared" si="58"/>
        <v>176586.47999999998</v>
      </c>
      <c r="CW30" s="92">
        <f t="shared" si="58"/>
        <v>10</v>
      </c>
      <c r="CX30" s="92">
        <f t="shared" si="58"/>
        <v>93486.96</v>
      </c>
      <c r="CY30" s="92">
        <f t="shared" si="58"/>
        <v>0</v>
      </c>
      <c r="CZ30" s="92">
        <f t="shared" si="58"/>
        <v>0</v>
      </c>
      <c r="DA30" s="92">
        <f t="shared" si="58"/>
        <v>0</v>
      </c>
      <c r="DB30" s="95">
        <f t="shared" si="58"/>
        <v>0</v>
      </c>
      <c r="DC30" s="92">
        <f t="shared" si="58"/>
        <v>2</v>
      </c>
      <c r="DD30" s="92">
        <f t="shared" si="58"/>
        <v>20774.88</v>
      </c>
      <c r="DE30" s="96">
        <f t="shared" si="58"/>
        <v>1</v>
      </c>
      <c r="DF30" s="92">
        <f t="shared" si="58"/>
        <v>12464.928</v>
      </c>
      <c r="DG30" s="92">
        <f t="shared" si="58"/>
        <v>3</v>
      </c>
      <c r="DH30" s="92">
        <f t="shared" si="58"/>
        <v>35213.421599999994</v>
      </c>
      <c r="DI30" s="92">
        <v>4</v>
      </c>
      <c r="DJ30" s="92">
        <f t="shared" si="58"/>
        <v>66182.831999999995</v>
      </c>
      <c r="DK30" s="92">
        <f t="shared" si="58"/>
        <v>0</v>
      </c>
      <c r="DL30" s="92">
        <f t="shared" si="58"/>
        <v>0</v>
      </c>
      <c r="DM30" s="92">
        <f t="shared" si="58"/>
        <v>507</v>
      </c>
      <c r="DN30" s="92">
        <f t="shared" si="58"/>
        <v>9151527.0916000009</v>
      </c>
    </row>
    <row r="31" spans="1:118" ht="30" customHeight="1" x14ac:dyDescent="0.25">
      <c r="A31" s="82"/>
      <c r="B31" s="83">
        <v>15</v>
      </c>
      <c r="C31" s="65" t="s">
        <v>155</v>
      </c>
      <c r="D31" s="66">
        <v>22900</v>
      </c>
      <c r="E31" s="66">
        <v>4.5199999999999996</v>
      </c>
      <c r="F31" s="66"/>
      <c r="G31" s="67">
        <v>1</v>
      </c>
      <c r="H31" s="68"/>
      <c r="I31" s="66">
        <v>1.4</v>
      </c>
      <c r="J31" s="66">
        <v>1.68</v>
      </c>
      <c r="K31" s="66">
        <v>2.23</v>
      </c>
      <c r="L31" s="69">
        <v>2.57</v>
      </c>
      <c r="M31" s="72"/>
      <c r="N31" s="71">
        <f t="shared" si="55"/>
        <v>0</v>
      </c>
      <c r="O31" s="72"/>
      <c r="P31" s="72">
        <f>(O31*$D31*$E31*$G31*$I31*$P$12)</f>
        <v>0</v>
      </c>
      <c r="Q31" s="72">
        <v>6</v>
      </c>
      <c r="R31" s="71">
        <f>(Q31*$D31*$E31*$G31*$I31*$R$12)</f>
        <v>956413.91999999993</v>
      </c>
      <c r="S31" s="72"/>
      <c r="T31" s="71">
        <f t="shared" ref="T31:T32" si="59">(S31/12*7*$D31*$E31*$G31*$I31*$T$12)+(S31/12*5*$D31*$E31*$G31*$I31*$T$13)</f>
        <v>0</v>
      </c>
      <c r="U31" s="72">
        <v>5</v>
      </c>
      <c r="V31" s="71">
        <f>(U31*$D31*$E31*$G31*$I31*$V$12)</f>
        <v>797011.6</v>
      </c>
      <c r="W31" s="72">
        <v>0</v>
      </c>
      <c r="X31" s="71">
        <f>(W31*$D31*$E31*$G31*$I31*$X$12)</f>
        <v>0</v>
      </c>
      <c r="Y31" s="72"/>
      <c r="Z31" s="71">
        <f>(Y31*$D31*$E31*$G31*$I31*$Z$12)</f>
        <v>0</v>
      </c>
      <c r="AA31" s="72">
        <v>0</v>
      </c>
      <c r="AB31" s="71">
        <f>(AA31*$D31*$E31*$G31*$I31*$AB$12)</f>
        <v>0</v>
      </c>
      <c r="AC31" s="72"/>
      <c r="AD31" s="71">
        <f>(AC31*$D31*$E31*$G31*$I31*$AD$12)</f>
        <v>0</v>
      </c>
      <c r="AE31" s="72">
        <v>0</v>
      </c>
      <c r="AF31" s="71">
        <f>(AE31*$D31*$E31*$G31*$I31*$AF$12)</f>
        <v>0</v>
      </c>
      <c r="AG31" s="74"/>
      <c r="AH31" s="71">
        <f>(AG31*$D31*$E31*$G31*$I31*$AH$12)</f>
        <v>0</v>
      </c>
      <c r="AI31" s="72"/>
      <c r="AJ31" s="71">
        <f>(AI31*$D31*$E31*$G31*$I31*$AJ$12)</f>
        <v>0</v>
      </c>
      <c r="AK31" s="86">
        <v>0</v>
      </c>
      <c r="AL31" s="71">
        <f>(AK31*$D31*$E31*$G31*$J31*$AL$12)</f>
        <v>0</v>
      </c>
      <c r="AM31" s="72">
        <v>0</v>
      </c>
      <c r="AN31" s="77">
        <f>(AM31*$D31*$E31*$G31*$J31*$AN$12)</f>
        <v>0</v>
      </c>
      <c r="AO31" s="72"/>
      <c r="AP31" s="71">
        <f>(AO31*$D31*$E31*$G31*$I31*$AP$12)</f>
        <v>0</v>
      </c>
      <c r="AQ31" s="72">
        <v>0</v>
      </c>
      <c r="AR31" s="72">
        <f>(AQ31*$D31*$E31*$G31*$I31*$AR$12)</f>
        <v>0</v>
      </c>
      <c r="AS31" s="72"/>
      <c r="AT31" s="72">
        <f>(AS31*$D31*$E31*$G31*$I31*$AT$12)</f>
        <v>0</v>
      </c>
      <c r="AU31" s="72">
        <v>0</v>
      </c>
      <c r="AV31" s="71">
        <f>(AU31*$D31*$E31*$G31*$I31*$AV$12)</f>
        <v>0</v>
      </c>
      <c r="AW31" s="72">
        <v>0</v>
      </c>
      <c r="AX31" s="71">
        <f>(AW31*$D31*$E31*$G31*$I31*$AX$12)</f>
        <v>0</v>
      </c>
      <c r="AY31" s="72">
        <v>0</v>
      </c>
      <c r="AZ31" s="71">
        <f>(AY31*$D31*$E31*$G31*$I31*$AZ$12)</f>
        <v>0</v>
      </c>
      <c r="BA31" s="72"/>
      <c r="BB31" s="71">
        <f>(BA31*$D31*$E31*$G31*$I31*$BB$12)</f>
        <v>0</v>
      </c>
      <c r="BC31" s="72"/>
      <c r="BD31" s="71">
        <f>(BC31*$D31*$E31*$G31*$I31*$BD$12)</f>
        <v>0</v>
      </c>
      <c r="BE31" s="72"/>
      <c r="BF31" s="71">
        <f>(BE31*$D31*$E31*$G31*$J31*$BF$12)</f>
        <v>0</v>
      </c>
      <c r="BG31" s="72"/>
      <c r="BH31" s="71">
        <f>(BG31*$D31*$E31*$G31*$J31*$BH$12)</f>
        <v>0</v>
      </c>
      <c r="BI31" s="72">
        <v>0</v>
      </c>
      <c r="BJ31" s="71">
        <f>(BI31*$D31*$E31*$G31*$J31*$BJ$12)</f>
        <v>0</v>
      </c>
      <c r="BK31" s="72">
        <v>0</v>
      </c>
      <c r="BL31" s="71">
        <f>(BK31*$D31*$E31*$G31*$J31*$BL$12)</f>
        <v>0</v>
      </c>
      <c r="BM31" s="72"/>
      <c r="BN31" s="71">
        <f>(BM31*$D31*$E31*$G31*$J31*$BN$12)</f>
        <v>0</v>
      </c>
      <c r="BO31" s="72"/>
      <c r="BP31" s="71">
        <f>(BO31*$D31*$E31*$G31*$J31*$BP$12)</f>
        <v>0</v>
      </c>
      <c r="BQ31" s="72"/>
      <c r="BR31" s="71">
        <f>(BQ31*$D31*$E31*$G31*$J31*$BR$12)</f>
        <v>0</v>
      </c>
      <c r="BS31" s="72"/>
      <c r="BT31" s="71">
        <f>(BS31*$D31*$E31*$G31*$J31*$BT$12)</f>
        <v>0</v>
      </c>
      <c r="BU31" s="72"/>
      <c r="BV31" s="71">
        <f>(BU31*$D31*$E31*$G31*$J31*$BV$12)</f>
        <v>0</v>
      </c>
      <c r="BW31" s="72"/>
      <c r="BX31" s="71">
        <f>(BW31*$D31*$E31*$G31*$J31*$BX$12)</f>
        <v>0</v>
      </c>
      <c r="BY31" s="72"/>
      <c r="BZ31" s="79">
        <f>(BY31*$D31*$E31*$G31*$J31*$BZ$12)</f>
        <v>0</v>
      </c>
      <c r="CA31" s="72">
        <v>0</v>
      </c>
      <c r="CB31" s="71">
        <f>(CA31*$D31*$E31*$G31*$I31*$CB$12)</f>
        <v>0</v>
      </c>
      <c r="CC31" s="72"/>
      <c r="CD31" s="71">
        <f>(CC31*$D31*$E31*$G31*$I31*$CD$12)</f>
        <v>0</v>
      </c>
      <c r="CE31" s="72">
        <v>0</v>
      </c>
      <c r="CF31" s="71">
        <f>(CE31*$D31*$E31*$G31*$I31*$CF$12)</f>
        <v>0</v>
      </c>
      <c r="CG31" s="72"/>
      <c r="CH31" s="72">
        <f>(CG31*$D31*$E31*$G31*$I31*$CH$12)</f>
        <v>0</v>
      </c>
      <c r="CI31" s="72"/>
      <c r="CJ31" s="71">
        <f>(CI31*$D31*$E31*$G31*$J31*$CJ$12)</f>
        <v>0</v>
      </c>
      <c r="CK31" s="72">
        <v>0</v>
      </c>
      <c r="CL31" s="71">
        <f>(CK31*$D31*$E31*$G31*$I31*$CL$12)</f>
        <v>0</v>
      </c>
      <c r="CM31" s="72"/>
      <c r="CN31" s="71">
        <f>(CM31*$D31*$E31*$G31*$I31*$CN$12)</f>
        <v>0</v>
      </c>
      <c r="CO31" s="72"/>
      <c r="CP31" s="71">
        <f>(CO31*$D31*$E31*$G31*$I31*$CP$12)</f>
        <v>0</v>
      </c>
      <c r="CQ31" s="72"/>
      <c r="CR31" s="71">
        <f>(CQ31*$D31*$E31*$G31*$I31*$CR$12)</f>
        <v>0</v>
      </c>
      <c r="CS31" s="72">
        <v>15</v>
      </c>
      <c r="CT31" s="71">
        <f>(CS31*$D31*$E31*$G31*$I31*$CT$12)</f>
        <v>2456244.8399999994</v>
      </c>
      <c r="CU31" s="72">
        <v>0</v>
      </c>
      <c r="CV31" s="71">
        <f>(CU31*$D31*$E31*$G31*$J31*$CV$12)</f>
        <v>0</v>
      </c>
      <c r="CW31" s="86">
        <v>0</v>
      </c>
      <c r="CX31" s="71">
        <f>(CW31*$D31*$E31*$G31*$J31*$CX$12)</f>
        <v>0</v>
      </c>
      <c r="CY31" s="72"/>
      <c r="CZ31" s="71">
        <f>(CY31*$D31*$E31*$G31*$I31*$CZ$12)</f>
        <v>0</v>
      </c>
      <c r="DA31" s="72">
        <v>0</v>
      </c>
      <c r="DB31" s="77">
        <f>(DA31*$D31*$E31*$G31*$J31*$DB$12)</f>
        <v>0</v>
      </c>
      <c r="DC31" s="72">
        <v>0</v>
      </c>
      <c r="DD31" s="71">
        <f>(DC31*$D31*$E31*$G31*$J31*$DD$12)</f>
        <v>0</v>
      </c>
      <c r="DE31" s="87"/>
      <c r="DF31" s="71">
        <f>(DE31*$D31*$E31*$G31*$J31*$DF$12)</f>
        <v>0</v>
      </c>
      <c r="DG31" s="72"/>
      <c r="DH31" s="71">
        <f>(DG31*$D31*$E31*$G31*$J31*$DH$12)</f>
        <v>0</v>
      </c>
      <c r="DI31" s="72"/>
      <c r="DJ31" s="71">
        <f>(DI31*$D31*$E31*$G31*$K31*$DJ$12)</f>
        <v>0</v>
      </c>
      <c r="DK31" s="72"/>
      <c r="DL31" s="79">
        <f>(DK31*$D31*$E31*$G31*$L31*$DL$12)</f>
        <v>0</v>
      </c>
      <c r="DM31" s="81">
        <f>SUM(M31,O31,Q31,S31,U31,W31,Y31,AA31,AC31,AE31,AG31,AI31,AK31,AO31,AQ31,CE31,AS31,AU31,AW31,AY31,BA31,CI31,BC31,BE31,BG31,BK31,AM31,BM31,BO31,BQ31,BS31,BU31,BW31,BY31,CA31,CC31,CG31,CK31,CM31,CO31,CQ31,CS31,CU31,CW31,BI31,CY31,DA31,DC31,DE31,DG31,DI31,DK31)</f>
        <v>26</v>
      </c>
      <c r="DN31" s="79">
        <f>SUM(N31,P31,R31,T31,V31,X31,Z31,AB31,AD31,AF31,AH31,AJ31,AL31,AP31,AR31,CF31,AT31,AV31,AX31,AZ31,BB31,CJ31,BD31,BF31,BH31,BL31,AN31,BN31,BP31,BR31,BT31,BV31,BX31,BZ31,CB31,CD31,CH31,CL31,CN31,CP31,CR31,CT31,CV31,CX31,BJ31,CZ31,DB31,DD31,DF31,DH31,DJ31,DL31)</f>
        <v>4209670.3599999994</v>
      </c>
    </row>
    <row r="32" spans="1:118" ht="30" customHeight="1" x14ac:dyDescent="0.25">
      <c r="A32" s="82"/>
      <c r="B32" s="83">
        <v>16</v>
      </c>
      <c r="C32" s="65" t="s">
        <v>156</v>
      </c>
      <c r="D32" s="66">
        <v>22900</v>
      </c>
      <c r="E32" s="91">
        <v>0.27</v>
      </c>
      <c r="F32" s="91"/>
      <c r="G32" s="67">
        <v>1</v>
      </c>
      <c r="H32" s="68"/>
      <c r="I32" s="66">
        <v>1.4</v>
      </c>
      <c r="J32" s="66">
        <v>1.68</v>
      </c>
      <c r="K32" s="66">
        <v>2.23</v>
      </c>
      <c r="L32" s="69">
        <v>2.57</v>
      </c>
      <c r="M32" s="72">
        <v>12</v>
      </c>
      <c r="N32" s="71">
        <f t="shared" si="55"/>
        <v>114261.84</v>
      </c>
      <c r="O32" s="72"/>
      <c r="P32" s="72">
        <f>(O32*$D32*$E32*$G32*$I32*$P$12)</f>
        <v>0</v>
      </c>
      <c r="Q32" s="72">
        <v>6</v>
      </c>
      <c r="R32" s="71">
        <f>(Q32*$D32*$E32*$G32*$I32*$R$12)</f>
        <v>57130.92</v>
      </c>
      <c r="S32" s="72"/>
      <c r="T32" s="71">
        <f t="shared" si="59"/>
        <v>0</v>
      </c>
      <c r="U32" s="72"/>
      <c r="V32" s="71">
        <f>(U32*$D32*$E32*$G32*$I32*$V$12)</f>
        <v>0</v>
      </c>
      <c r="W32" s="72"/>
      <c r="X32" s="71">
        <f>(W32*$D32*$E32*$G32*$I32*$X$12)</f>
        <v>0</v>
      </c>
      <c r="Y32" s="72"/>
      <c r="Z32" s="71">
        <f>(Y32*$D32*$E32*$G32*$I32*$Z$12)</f>
        <v>0</v>
      </c>
      <c r="AA32" s="72"/>
      <c r="AB32" s="71">
        <f>(AA32*$D32*$E32*$G32*$I32*$AB$12)</f>
        <v>0</v>
      </c>
      <c r="AC32" s="72">
        <v>20</v>
      </c>
      <c r="AD32" s="71">
        <f>(AC32*$D32*$E32*$G32*$I32*$AD$12)</f>
        <v>190436.40000000002</v>
      </c>
      <c r="AE32" s="72"/>
      <c r="AF32" s="71">
        <f>(AE32*$D32*$E32*$G32*$I32*$AF$12)</f>
        <v>0</v>
      </c>
      <c r="AG32" s="74"/>
      <c r="AH32" s="71">
        <f>(AG32*$D32*$E32*$G32*$I32*$AH$12)</f>
        <v>0</v>
      </c>
      <c r="AI32" s="72">
        <v>75</v>
      </c>
      <c r="AJ32" s="71">
        <f>(AI32*$D32*$E32*$G32*$I32*$AJ$12)</f>
        <v>714136.5</v>
      </c>
      <c r="AK32" s="86">
        <v>0</v>
      </c>
      <c r="AL32" s="71">
        <f>(AK32*$D32*$E32*$G32*$J32*$AL$12)</f>
        <v>0</v>
      </c>
      <c r="AM32" s="72">
        <v>4</v>
      </c>
      <c r="AN32" s="77">
        <f>(AM32*$D32*$E32*$G32*$J32*$AN$12)</f>
        <v>45704.736000000004</v>
      </c>
      <c r="AO32" s="72"/>
      <c r="AP32" s="71">
        <f>(AO32*$D32*$E32*$G32*$I32*$AP$12)</f>
        <v>0</v>
      </c>
      <c r="AQ32" s="72"/>
      <c r="AR32" s="72">
        <f>(AQ32*$D32*$E32*$G32*$I32*$AR$12)</f>
        <v>0</v>
      </c>
      <c r="AS32" s="72">
        <f>35+28</f>
        <v>63</v>
      </c>
      <c r="AT32" s="72">
        <f>(AS32*$D32*$E32*$G32*$I32*$AT$12)</f>
        <v>627141.68999999994</v>
      </c>
      <c r="AU32" s="72"/>
      <c r="AV32" s="71">
        <f>(AU32*$D32*$E32*$G32*$I32*$AV$12)</f>
        <v>0</v>
      </c>
      <c r="AW32" s="72"/>
      <c r="AX32" s="71">
        <f>(AW32*$D32*$E32*$G32*$I32*$AX$12)</f>
        <v>0</v>
      </c>
      <c r="AY32" s="72"/>
      <c r="AZ32" s="71">
        <f>(AY32*$D32*$E32*$G32*$I32*$AZ$12)</f>
        <v>0</v>
      </c>
      <c r="BA32" s="72">
        <v>25</v>
      </c>
      <c r="BB32" s="71">
        <f>(BA32*$D32*$E32*$G32*$I32*$BB$12)</f>
        <v>238045.50000000003</v>
      </c>
      <c r="BC32" s="72">
        <v>8</v>
      </c>
      <c r="BD32" s="71">
        <f>(BC32*$D32*$E32*$G32*$I32*$BD$12)</f>
        <v>76174.559999999998</v>
      </c>
      <c r="BE32" s="72">
        <v>22</v>
      </c>
      <c r="BF32" s="71">
        <f>(BE32*$D32*$E32*$G32*$J32*$BF$12)</f>
        <v>228523.68</v>
      </c>
      <c r="BG32" s="72">
        <v>38</v>
      </c>
      <c r="BH32" s="71">
        <f>(BG32*$D32*$E32*$G32*$J32*$BH$12)</f>
        <v>394722.72000000003</v>
      </c>
      <c r="BI32" s="72">
        <v>4</v>
      </c>
      <c r="BJ32" s="71">
        <f>(BI32*$D32*$E32*$G32*$J32*$BJ$12)</f>
        <v>47782.224000000002</v>
      </c>
      <c r="BK32" s="72"/>
      <c r="BL32" s="71">
        <f>(BK32*$D32*$E32*$G32*$J32*$BL$12)</f>
        <v>0</v>
      </c>
      <c r="BM32" s="72">
        <f>63+10</f>
        <v>73</v>
      </c>
      <c r="BN32" s="71">
        <f>(BM32*$D32*$E32*$G32*$J32*$BN$12)</f>
        <v>834111.43200000015</v>
      </c>
      <c r="BO32" s="72">
        <v>4</v>
      </c>
      <c r="BP32" s="71">
        <f>(BO32*$D32*$E32*$G32*$J32*$BP$12)</f>
        <v>41549.760000000002</v>
      </c>
      <c r="BQ32" s="72">
        <v>12</v>
      </c>
      <c r="BR32" s="71">
        <f>(BQ32*$D32*$E32*$G32*$J32*$BR$12)</f>
        <v>155811.6</v>
      </c>
      <c r="BS32" s="72">
        <v>1</v>
      </c>
      <c r="BT32" s="71">
        <f>(BS32*$D32*$E32*$G32*$J32*$BT$12)</f>
        <v>9348.6959999999999</v>
      </c>
      <c r="BU32" s="72">
        <v>1</v>
      </c>
      <c r="BV32" s="71">
        <f>(BU32*$D32*$E32*$G32*$J32*$BV$12)</f>
        <v>12984.300000000001</v>
      </c>
      <c r="BW32" s="72">
        <v>15</v>
      </c>
      <c r="BX32" s="71">
        <f>(BW32*$D32*$E32*$G32*$J32*$BX$12)</f>
        <v>155811.6</v>
      </c>
      <c r="BY32" s="72">
        <v>7</v>
      </c>
      <c r="BZ32" s="79">
        <f>(BY32*$D32*$E32*$G32*$J32*$BZ$12)</f>
        <v>72712.08</v>
      </c>
      <c r="CA32" s="72">
        <v>29</v>
      </c>
      <c r="CB32" s="71">
        <f>(CA32*$D32*$E32*$G32*$I32*$CB$12)</f>
        <v>283663.67399999994</v>
      </c>
      <c r="CC32" s="72">
        <v>12</v>
      </c>
      <c r="CD32" s="71">
        <f>(CC32*$D32*$E32*$G32*$I32*$CD$12)</f>
        <v>117378.07199999999</v>
      </c>
      <c r="CE32" s="72"/>
      <c r="CF32" s="71">
        <f>(CE32*$D32*$E32*$G32*$I32*$CF$12)</f>
        <v>0</v>
      </c>
      <c r="CG32" s="72"/>
      <c r="CH32" s="72">
        <f>(CG32*$D32*$E32*$G32*$I32*$CH$12)</f>
        <v>0</v>
      </c>
      <c r="CI32" s="72"/>
      <c r="CJ32" s="71">
        <f>(CI32*$D32*$E32*$G32*$J32*$CJ$12)</f>
        <v>0</v>
      </c>
      <c r="CK32" s="72"/>
      <c r="CL32" s="71">
        <f>(CK32*$D32*$E32*$G32*$I32*$CL$12)</f>
        <v>0</v>
      </c>
      <c r="CM32" s="72">
        <v>2</v>
      </c>
      <c r="CN32" s="71">
        <f>(CM32*$D32*$E32*$G32*$I32*$CN$12)</f>
        <v>12118.679999999998</v>
      </c>
      <c r="CO32" s="72"/>
      <c r="CP32" s="71">
        <f>(CO32*$D32*$E32*$G32*$I32*$CP$12)</f>
        <v>0</v>
      </c>
      <c r="CQ32" s="72">
        <v>1</v>
      </c>
      <c r="CR32" s="71">
        <f>(CQ32*$D32*$E32*$G32*$I32*$CR$12)</f>
        <v>9781.5059999999976</v>
      </c>
      <c r="CS32" s="72">
        <v>10</v>
      </c>
      <c r="CT32" s="71">
        <f>(CS32*$D32*$E32*$G32*$I32*$CT$12)</f>
        <v>97815.06</v>
      </c>
      <c r="CU32" s="72">
        <v>17</v>
      </c>
      <c r="CV32" s="71">
        <f>(CU32*$D32*$E32*$G32*$J32*$CV$12)</f>
        <v>176586.47999999998</v>
      </c>
      <c r="CW32" s="86">
        <v>10</v>
      </c>
      <c r="CX32" s="71">
        <f>(CW32*$D32*$E32*$G32*$J32*$CX$12)</f>
        <v>93486.96</v>
      </c>
      <c r="CY32" s="72"/>
      <c r="CZ32" s="71">
        <f>(CY32*$D32*$E32*$G32*$I32*$CZ$12)</f>
        <v>0</v>
      </c>
      <c r="DA32" s="72"/>
      <c r="DB32" s="77">
        <f>(DA32*$D32*$E32*$G32*$J32*$DB$12)</f>
        <v>0</v>
      </c>
      <c r="DC32" s="72">
        <v>2</v>
      </c>
      <c r="DD32" s="71">
        <f>(DC32*$D32*$E32*$G32*$J32*$DD$12)</f>
        <v>20774.88</v>
      </c>
      <c r="DE32" s="87">
        <v>1</v>
      </c>
      <c r="DF32" s="71">
        <f>(DE32*$D32*$E32*$G32*$J32*$DF$12)</f>
        <v>12464.928</v>
      </c>
      <c r="DG32" s="72">
        <v>3</v>
      </c>
      <c r="DH32" s="71">
        <f>(DG32*$D32*$E32*$G32*$J32*$DH$12)</f>
        <v>35213.421599999994</v>
      </c>
      <c r="DI32" s="72">
        <v>4</v>
      </c>
      <c r="DJ32" s="71">
        <f>(DI32*$D32*$E32*$G32*$K32*$DJ$12)</f>
        <v>66182.831999999995</v>
      </c>
      <c r="DK32" s="72"/>
      <c r="DL32" s="79">
        <f>(DK32*$D32*$E32*$G32*$L32*$DL$12)</f>
        <v>0</v>
      </c>
      <c r="DM32" s="81">
        <f>SUM(M32,O32,Q32,S32,U32,W32,Y32,AA32,AC32,AE32,AG32,AI32,AK32,AO32,AQ32,CE32,AS32,AU32,AW32,AY32,BA32,CI32,BC32,BE32,BG32,BK32,AM32,BM32,BO32,BQ32,BS32,BU32,BW32,BY32,CA32,CC32,CG32,CK32,CM32,CO32,CQ32,CS32,CU32,CW32,BI32,CY32,DA32,DC32,DE32,DG32,DI32,DK32)</f>
        <v>481</v>
      </c>
      <c r="DN32" s="79">
        <f>SUM(N32,P32,R32,T32,V32,X32,Z32,AB32,AD32,AF32,AH32,AJ32,AL32,AP32,AR32,CF32,AT32,AV32,AX32,AZ32,BB32,CJ32,BD32,BF32,BH32,BL32,AN32,BN32,BP32,BR32,BT32,BV32,BX32,BZ32,CB32,CD32,CH32,CL32,CN32,CP32,CR32,CT32,CV32,CX32,BJ32,CZ32,DB32,DD32,DF32,DH32,DJ32,DL32)</f>
        <v>4941856.7316000005</v>
      </c>
    </row>
    <row r="33" spans="1:118" ht="15.75" customHeight="1" x14ac:dyDescent="0.25">
      <c r="A33" s="82">
        <v>4</v>
      </c>
      <c r="B33" s="146"/>
      <c r="C33" s="144" t="s">
        <v>157</v>
      </c>
      <c r="D33" s="66">
        <v>22900</v>
      </c>
      <c r="E33" s="147">
        <v>1.04</v>
      </c>
      <c r="F33" s="147"/>
      <c r="G33" s="67">
        <v>1</v>
      </c>
      <c r="H33" s="68"/>
      <c r="I33" s="66">
        <v>1.4</v>
      </c>
      <c r="J33" s="66">
        <v>1.68</v>
      </c>
      <c r="K33" s="66">
        <v>2.23</v>
      </c>
      <c r="L33" s="69">
        <v>2.57</v>
      </c>
      <c r="M33" s="92">
        <f>SUM(M34:M39)</f>
        <v>862</v>
      </c>
      <c r="N33" s="92">
        <f t="shared" ref="N33:BY33" si="60">SUM(N34:N39)</f>
        <v>37889085.079999998</v>
      </c>
      <c r="O33" s="92">
        <f t="shared" si="60"/>
        <v>61</v>
      </c>
      <c r="P33" s="92">
        <f t="shared" si="60"/>
        <v>3230429.72</v>
      </c>
      <c r="Q33" s="92">
        <f t="shared" si="60"/>
        <v>52</v>
      </c>
      <c r="R33" s="92">
        <f t="shared" si="60"/>
        <v>3075066.96</v>
      </c>
      <c r="S33" s="92">
        <f t="shared" si="60"/>
        <v>0</v>
      </c>
      <c r="T33" s="92">
        <f t="shared" si="60"/>
        <v>0</v>
      </c>
      <c r="U33" s="92">
        <f t="shared" si="60"/>
        <v>0</v>
      </c>
      <c r="V33" s="92">
        <f t="shared" si="60"/>
        <v>0</v>
      </c>
      <c r="W33" s="92">
        <f t="shared" si="60"/>
        <v>0</v>
      </c>
      <c r="X33" s="92">
        <f t="shared" si="60"/>
        <v>0</v>
      </c>
      <c r="Y33" s="92">
        <f t="shared" si="60"/>
        <v>0</v>
      </c>
      <c r="Z33" s="92">
        <f t="shared" si="60"/>
        <v>0</v>
      </c>
      <c r="AA33" s="92">
        <f t="shared" si="60"/>
        <v>0</v>
      </c>
      <c r="AB33" s="92">
        <f t="shared" si="60"/>
        <v>0</v>
      </c>
      <c r="AC33" s="92">
        <f t="shared" si="60"/>
        <v>226</v>
      </c>
      <c r="AD33" s="92">
        <f t="shared" si="60"/>
        <v>8845482.2399999984</v>
      </c>
      <c r="AE33" s="92">
        <f t="shared" si="60"/>
        <v>0</v>
      </c>
      <c r="AF33" s="92">
        <f t="shared" si="60"/>
        <v>0</v>
      </c>
      <c r="AG33" s="92">
        <f t="shared" si="60"/>
        <v>0</v>
      </c>
      <c r="AH33" s="92">
        <f t="shared" si="60"/>
        <v>0</v>
      </c>
      <c r="AI33" s="92">
        <f t="shared" si="60"/>
        <v>275</v>
      </c>
      <c r="AJ33" s="92">
        <f t="shared" si="60"/>
        <v>11565260.280000001</v>
      </c>
      <c r="AK33" s="92">
        <f t="shared" si="60"/>
        <v>2</v>
      </c>
      <c r="AL33" s="92">
        <f t="shared" si="60"/>
        <v>73635.40800000001</v>
      </c>
      <c r="AM33" s="92">
        <f t="shared" si="60"/>
        <v>30</v>
      </c>
      <c r="AN33" s="92">
        <f t="shared" si="60"/>
        <v>1184360.52</v>
      </c>
      <c r="AO33" s="92">
        <v>0</v>
      </c>
      <c r="AP33" s="92">
        <f t="shared" si="60"/>
        <v>0</v>
      </c>
      <c r="AQ33" s="92">
        <f t="shared" si="60"/>
        <v>7</v>
      </c>
      <c r="AR33" s="92">
        <f t="shared" si="60"/>
        <v>212044.84</v>
      </c>
      <c r="AS33" s="92">
        <f t="shared" si="60"/>
        <v>815</v>
      </c>
      <c r="AT33" s="92">
        <f t="shared" si="60"/>
        <v>32935895.229999997</v>
      </c>
      <c r="AU33" s="92">
        <f t="shared" si="60"/>
        <v>0</v>
      </c>
      <c r="AV33" s="92">
        <f t="shared" si="60"/>
        <v>0</v>
      </c>
      <c r="AW33" s="92">
        <f t="shared" si="60"/>
        <v>0</v>
      </c>
      <c r="AX33" s="92">
        <f t="shared" si="60"/>
        <v>0</v>
      </c>
      <c r="AY33" s="92">
        <f t="shared" si="60"/>
        <v>0</v>
      </c>
      <c r="AZ33" s="92">
        <f t="shared" si="60"/>
        <v>0</v>
      </c>
      <c r="BA33" s="92">
        <f t="shared" si="60"/>
        <v>89</v>
      </c>
      <c r="BB33" s="92">
        <f t="shared" si="60"/>
        <v>2892485.26</v>
      </c>
      <c r="BC33" s="92">
        <f t="shared" si="60"/>
        <v>62</v>
      </c>
      <c r="BD33" s="92">
        <f t="shared" si="60"/>
        <v>1935846.92</v>
      </c>
      <c r="BE33" s="92">
        <f t="shared" si="60"/>
        <v>434</v>
      </c>
      <c r="BF33" s="92">
        <f t="shared" si="60"/>
        <v>16353293.040000001</v>
      </c>
      <c r="BG33" s="92">
        <f t="shared" si="60"/>
        <v>552</v>
      </c>
      <c r="BH33" s="92">
        <f t="shared" si="60"/>
        <v>19446057.119999997</v>
      </c>
      <c r="BI33" s="92">
        <f t="shared" si="60"/>
        <v>12</v>
      </c>
      <c r="BJ33" s="92">
        <f t="shared" si="60"/>
        <v>574944.80399999989</v>
      </c>
      <c r="BK33" s="92">
        <f t="shared" si="60"/>
        <v>0</v>
      </c>
      <c r="BL33" s="92">
        <f t="shared" si="60"/>
        <v>0</v>
      </c>
      <c r="BM33" s="92">
        <f t="shared" si="60"/>
        <v>260</v>
      </c>
      <c r="BN33" s="92">
        <f t="shared" si="60"/>
        <v>10484774.16</v>
      </c>
      <c r="BO33" s="92">
        <f t="shared" si="60"/>
        <v>89</v>
      </c>
      <c r="BP33" s="92">
        <f t="shared" si="60"/>
        <v>3143162.4</v>
      </c>
      <c r="BQ33" s="92">
        <f t="shared" si="60"/>
        <v>92</v>
      </c>
      <c r="BR33" s="92">
        <f t="shared" si="60"/>
        <v>3875092.1999999993</v>
      </c>
      <c r="BS33" s="92">
        <f t="shared" si="60"/>
        <v>107</v>
      </c>
      <c r="BT33" s="92">
        <f t="shared" si="60"/>
        <v>3286778.3760000002</v>
      </c>
      <c r="BU33" s="92">
        <f t="shared" si="60"/>
        <v>173</v>
      </c>
      <c r="BV33" s="92">
        <f t="shared" si="60"/>
        <v>7737103.9199999999</v>
      </c>
      <c r="BW33" s="92">
        <f t="shared" si="60"/>
        <v>153</v>
      </c>
      <c r="BX33" s="92">
        <f t="shared" si="60"/>
        <v>6646422.7199999997</v>
      </c>
      <c r="BY33" s="92">
        <f t="shared" si="60"/>
        <v>86</v>
      </c>
      <c r="BZ33" s="92">
        <f t="shared" ref="BZ33:DN33" si="61">SUM(BZ34:BZ39)</f>
        <v>5241425.2799999993</v>
      </c>
      <c r="CA33" s="92">
        <f t="shared" si="61"/>
        <v>0</v>
      </c>
      <c r="CB33" s="92">
        <f t="shared" si="61"/>
        <v>0</v>
      </c>
      <c r="CC33" s="92">
        <f t="shared" si="61"/>
        <v>269</v>
      </c>
      <c r="CD33" s="92">
        <f t="shared" si="61"/>
        <v>8357336.6799999988</v>
      </c>
      <c r="CE33" s="92">
        <f t="shared" si="61"/>
        <v>0</v>
      </c>
      <c r="CF33" s="92">
        <f t="shared" si="61"/>
        <v>0</v>
      </c>
      <c r="CG33" s="92">
        <f t="shared" si="61"/>
        <v>0</v>
      </c>
      <c r="CH33" s="92">
        <f t="shared" si="61"/>
        <v>0</v>
      </c>
      <c r="CI33" s="92">
        <f t="shared" si="61"/>
        <v>0</v>
      </c>
      <c r="CJ33" s="92">
        <f t="shared" si="61"/>
        <v>0</v>
      </c>
      <c r="CK33" s="92">
        <f t="shared" si="61"/>
        <v>26</v>
      </c>
      <c r="CL33" s="92">
        <f t="shared" si="61"/>
        <v>657101.75999999989</v>
      </c>
      <c r="CM33" s="92">
        <f t="shared" si="61"/>
        <v>13</v>
      </c>
      <c r="CN33" s="92">
        <f t="shared" si="61"/>
        <v>294727.57999999996</v>
      </c>
      <c r="CO33" s="92">
        <f t="shared" si="61"/>
        <v>54</v>
      </c>
      <c r="CP33" s="92">
        <f t="shared" si="61"/>
        <v>1183302.54</v>
      </c>
      <c r="CQ33" s="92">
        <f t="shared" si="61"/>
        <v>72</v>
      </c>
      <c r="CR33" s="92">
        <f t="shared" si="61"/>
        <v>2259284.23</v>
      </c>
      <c r="CS33" s="92">
        <f t="shared" si="61"/>
        <v>99</v>
      </c>
      <c r="CT33" s="92">
        <f t="shared" si="61"/>
        <v>3342094.6999999997</v>
      </c>
      <c r="CU33" s="92">
        <f t="shared" si="61"/>
        <v>88</v>
      </c>
      <c r="CV33" s="92">
        <f t="shared" si="61"/>
        <v>3242420.16</v>
      </c>
      <c r="CW33" s="92">
        <f t="shared" si="61"/>
        <v>102</v>
      </c>
      <c r="CX33" s="92">
        <f t="shared" si="61"/>
        <v>3417814.0079999999</v>
      </c>
      <c r="CY33" s="92">
        <f t="shared" si="61"/>
        <v>0</v>
      </c>
      <c r="CZ33" s="92">
        <f t="shared" si="61"/>
        <v>0</v>
      </c>
      <c r="DA33" s="92">
        <f t="shared" si="61"/>
        <v>5</v>
      </c>
      <c r="DB33" s="95">
        <f t="shared" si="61"/>
        <v>150617.87999999998</v>
      </c>
      <c r="DC33" s="92">
        <f t="shared" si="61"/>
        <v>27</v>
      </c>
      <c r="DD33" s="92">
        <f t="shared" si="61"/>
        <v>954490.32000000007</v>
      </c>
      <c r="DE33" s="96">
        <f t="shared" si="61"/>
        <v>26</v>
      </c>
      <c r="DF33" s="92">
        <f t="shared" si="61"/>
        <v>1096913.6639999999</v>
      </c>
      <c r="DG33" s="92">
        <f t="shared" si="61"/>
        <v>78</v>
      </c>
      <c r="DH33" s="92">
        <f t="shared" si="61"/>
        <v>3179472.2735999995</v>
      </c>
      <c r="DI33" s="92">
        <v>30</v>
      </c>
      <c r="DJ33" s="92">
        <f t="shared" si="61"/>
        <v>1637208.0199999998</v>
      </c>
      <c r="DK33" s="92">
        <f t="shared" si="61"/>
        <v>27</v>
      </c>
      <c r="DL33" s="92">
        <f t="shared" si="61"/>
        <v>1674132.4379999996</v>
      </c>
      <c r="DM33" s="92">
        <f t="shared" si="61"/>
        <v>5355</v>
      </c>
      <c r="DN33" s="92">
        <f t="shared" si="61"/>
        <v>212075562.73159999</v>
      </c>
    </row>
    <row r="34" spans="1:118" ht="36" customHeight="1" x14ac:dyDescent="0.25">
      <c r="A34" s="82"/>
      <c r="B34" s="83">
        <v>17</v>
      </c>
      <c r="C34" s="65" t="s">
        <v>158</v>
      </c>
      <c r="D34" s="66">
        <v>22900</v>
      </c>
      <c r="E34" s="66">
        <v>0.89</v>
      </c>
      <c r="F34" s="66"/>
      <c r="G34" s="67">
        <v>1</v>
      </c>
      <c r="H34" s="68"/>
      <c r="I34" s="66">
        <v>1.4</v>
      </c>
      <c r="J34" s="66">
        <v>1.68</v>
      </c>
      <c r="K34" s="66">
        <v>2.23</v>
      </c>
      <c r="L34" s="69">
        <v>2.57</v>
      </c>
      <c r="M34" s="72">
        <v>110</v>
      </c>
      <c r="N34" s="71">
        <f>(M34*$D34*$E34*$G34*$I34)</f>
        <v>3138674</v>
      </c>
      <c r="O34" s="72">
        <v>9</v>
      </c>
      <c r="P34" s="72">
        <f>(O34*$D34*$E34*$G34*$I34)</f>
        <v>256800.59999999998</v>
      </c>
      <c r="Q34" s="72">
        <v>15</v>
      </c>
      <c r="R34" s="71">
        <f>(Q34*$D34*$E34*$G34*$I34)</f>
        <v>428001</v>
      </c>
      <c r="S34" s="72"/>
      <c r="T34" s="71">
        <f>(S34*$D34*$E34*$G34*$I34)</f>
        <v>0</v>
      </c>
      <c r="U34" s="72">
        <v>0</v>
      </c>
      <c r="V34" s="71">
        <f>(U34*$D34*$E34*$G34*$I34)</f>
        <v>0</v>
      </c>
      <c r="W34" s="72">
        <v>0</v>
      </c>
      <c r="X34" s="71">
        <f>(W34*$D34*$E34*$G34*$I34)</f>
        <v>0</v>
      </c>
      <c r="Y34" s="72"/>
      <c r="Z34" s="71">
        <f>(Y34*$D34*$E34*$G34*$I34)</f>
        <v>0</v>
      </c>
      <c r="AA34" s="72">
        <v>0</v>
      </c>
      <c r="AB34" s="71">
        <f>(AA34*$D34*$E34*$G34*$I34)</f>
        <v>0</v>
      </c>
      <c r="AC34" s="72">
        <v>20</v>
      </c>
      <c r="AD34" s="71">
        <f>(AC34*$D34*$E34*$G34*$I34)</f>
        <v>570668</v>
      </c>
      <c r="AE34" s="72">
        <v>0</v>
      </c>
      <c r="AF34" s="71">
        <f>(AE34*$D34*$E34*$G34*$I34)</f>
        <v>0</v>
      </c>
      <c r="AG34" s="74"/>
      <c r="AH34" s="71">
        <f>(AG34*$D34*$E34*$G34*$I34)</f>
        <v>0</v>
      </c>
      <c r="AI34" s="72">
        <v>40</v>
      </c>
      <c r="AJ34" s="71">
        <f>(AI34*$D34*$E34*$G34*$I34)</f>
        <v>1141336</v>
      </c>
      <c r="AK34" s="86"/>
      <c r="AL34" s="71">
        <f>(AK34*$D34*$E34*$G34*$J34)</f>
        <v>0</v>
      </c>
      <c r="AM34" s="72">
        <v>4</v>
      </c>
      <c r="AN34" s="77">
        <f>(AM34*$D34*$E34*$G34*$J34)</f>
        <v>136960.32000000001</v>
      </c>
      <c r="AO34" s="72"/>
      <c r="AP34" s="71">
        <f>(AO34*$D34*$E34*$G34*$I34)</f>
        <v>0</v>
      </c>
      <c r="AQ34" s="72">
        <v>1</v>
      </c>
      <c r="AR34" s="72">
        <f>(AQ34*$D34*$E34*$G34*$I34)</f>
        <v>28533.399999999998</v>
      </c>
      <c r="AS34" s="72">
        <v>90</v>
      </c>
      <c r="AT34" s="72">
        <f>(AS34*$D34*$E34*$G34*$I34)</f>
        <v>2568006</v>
      </c>
      <c r="AU34" s="72">
        <v>0</v>
      </c>
      <c r="AV34" s="71">
        <f>(AU34*$D34*$E34*$G34*$I34)</f>
        <v>0</v>
      </c>
      <c r="AW34" s="72">
        <v>0</v>
      </c>
      <c r="AX34" s="71">
        <f>(AW34*$D34*$E34*$G34*$I34)</f>
        <v>0</v>
      </c>
      <c r="AY34" s="72">
        <v>0</v>
      </c>
      <c r="AZ34" s="71">
        <f>(AY34*$D34*$E34*$G34*$I34)</f>
        <v>0</v>
      </c>
      <c r="BA34" s="72">
        <v>12</v>
      </c>
      <c r="BB34" s="71">
        <f>(BA34*$D34*$E34*$G34*$I34)</f>
        <v>342400.8</v>
      </c>
      <c r="BC34" s="72">
        <v>8</v>
      </c>
      <c r="BD34" s="71">
        <f>(BC34*$D34*$E34*$G34*$I34)</f>
        <v>228267.19999999998</v>
      </c>
      <c r="BE34" s="72">
        <v>50</v>
      </c>
      <c r="BF34" s="71">
        <f>(BE34*$D34*$E34*$G34*$J34)</f>
        <v>1712004</v>
      </c>
      <c r="BG34" s="72">
        <v>108</v>
      </c>
      <c r="BH34" s="71">
        <f>(BG34*$D34*$E34*$G34*$J34)</f>
        <v>3697928.6399999997</v>
      </c>
      <c r="BI34" s="72">
        <v>9</v>
      </c>
      <c r="BJ34" s="71">
        <f>(BI34*$D34*$E34*$G34*$J34)</f>
        <v>308160.71999999997</v>
      </c>
      <c r="BK34" s="72">
        <v>0</v>
      </c>
      <c r="BL34" s="71">
        <f>(BK34*$D34*$E34*$G34*$J34)</f>
        <v>0</v>
      </c>
      <c r="BM34" s="72">
        <v>116</v>
      </c>
      <c r="BN34" s="71">
        <f>(BM34*$D34*$E34*$G34*$J34)</f>
        <v>3971849.28</v>
      </c>
      <c r="BO34" s="89">
        <v>12</v>
      </c>
      <c r="BP34" s="71">
        <f>(BO34*$D34*$E34*$G34*$J34)</f>
        <v>410880.95999999996</v>
      </c>
      <c r="BQ34" s="72">
        <v>5</v>
      </c>
      <c r="BR34" s="71">
        <f>(BQ34*$D34*$E34*$G34*$J34)</f>
        <v>171200.4</v>
      </c>
      <c r="BS34" s="72">
        <v>13</v>
      </c>
      <c r="BT34" s="71">
        <f>(BS34*$D34*$E34*$G34*$J34)</f>
        <v>445121.04</v>
      </c>
      <c r="BU34" s="72">
        <v>44</v>
      </c>
      <c r="BV34" s="71">
        <f>(BU34*$D34*$E34*$G34*$J34)</f>
        <v>1506563.52</v>
      </c>
      <c r="BW34" s="72">
        <v>22</v>
      </c>
      <c r="BX34" s="71">
        <f>(BW34*$D34*$E34*$G34*$J34)</f>
        <v>753281.76</v>
      </c>
      <c r="BY34" s="72">
        <v>21</v>
      </c>
      <c r="BZ34" s="79">
        <f>(BY34*$D34*$E34*$G34*$J34)</f>
        <v>719041.67999999993</v>
      </c>
      <c r="CA34" s="72"/>
      <c r="CB34" s="71">
        <f>(CA34*$D34*$E34*$G34*$I34)</f>
        <v>0</v>
      </c>
      <c r="CC34" s="72">
        <v>9</v>
      </c>
      <c r="CD34" s="71">
        <f>(CC34*$D34*$E34*$G34*$I34)</f>
        <v>256800.59999999998</v>
      </c>
      <c r="CE34" s="72">
        <v>0</v>
      </c>
      <c r="CF34" s="71">
        <f>(CE34*$D34*$E34*$G34*$I34)</f>
        <v>0</v>
      </c>
      <c r="CG34" s="72"/>
      <c r="CH34" s="72">
        <f>(CG34*$D34*$E34*$G34*$I34)</f>
        <v>0</v>
      </c>
      <c r="CI34" s="72"/>
      <c r="CJ34" s="71">
        <f>(CI34*$D34*$E34*$G34*$J34)</f>
        <v>0</v>
      </c>
      <c r="CK34" s="72">
        <v>7</v>
      </c>
      <c r="CL34" s="71">
        <f>(CK34*$D34*$E34*$G34*$I34)</f>
        <v>199733.8</v>
      </c>
      <c r="CM34" s="72">
        <v>2</v>
      </c>
      <c r="CN34" s="71">
        <f>(CM34*$D34*$E34*$G34*$I34)</f>
        <v>57066.799999999996</v>
      </c>
      <c r="CO34" s="72">
        <v>12</v>
      </c>
      <c r="CP34" s="71">
        <f>(CO34*$D34*$E34*$G34*$I34)</f>
        <v>342400.8</v>
      </c>
      <c r="CQ34" s="72">
        <v>7</v>
      </c>
      <c r="CR34" s="71">
        <f>(CQ34*$D34*$E34*$G34*$I34)</f>
        <v>199733.8</v>
      </c>
      <c r="CS34" s="72">
        <v>20</v>
      </c>
      <c r="CT34" s="71">
        <f>(CS34*$D34*$E34*$G34*$I34)</f>
        <v>570668</v>
      </c>
      <c r="CU34" s="72">
        <v>12</v>
      </c>
      <c r="CV34" s="71">
        <f>(CU34*$D34*$E34*$G34*$J34)</f>
        <v>410880.95999999996</v>
      </c>
      <c r="CW34" s="86">
        <v>18</v>
      </c>
      <c r="CX34" s="71">
        <f>(CW34*$D34*$E34*$G34*$J34)</f>
        <v>616321.43999999994</v>
      </c>
      <c r="CY34" s="72"/>
      <c r="CZ34" s="71">
        <f>(CY34*$D34*$E34*$G34*$I34)</f>
        <v>0</v>
      </c>
      <c r="DA34" s="72">
        <v>0</v>
      </c>
      <c r="DB34" s="77">
        <f>(DA34*$D34*$E34*$G34*$J34)</f>
        <v>0</v>
      </c>
      <c r="DC34" s="72"/>
      <c r="DD34" s="71">
        <f>(DC34*$D34*$E34*$G34*$J34)</f>
        <v>0</v>
      </c>
      <c r="DE34" s="87"/>
      <c r="DF34" s="71">
        <f>(DE34*$D34*$E34*$G34*$J34)</f>
        <v>0</v>
      </c>
      <c r="DG34" s="72">
        <v>10</v>
      </c>
      <c r="DH34" s="71">
        <f>(DG34*$D34*$E34*$G34*$J34)</f>
        <v>342400.8</v>
      </c>
      <c r="DI34" s="72">
        <v>4</v>
      </c>
      <c r="DJ34" s="71">
        <f>(DI34*$D34*$E34*$G34*$K34)</f>
        <v>181798.52</v>
      </c>
      <c r="DK34" s="72">
        <v>3</v>
      </c>
      <c r="DL34" s="79">
        <f>(DK34*$D34*$E34*$G34*$L34)</f>
        <v>157137.50999999998</v>
      </c>
      <c r="DM34" s="81">
        <f t="shared" ref="DM34:DN39" si="62">SUM(M34,O34,Q34,S34,U34,W34,Y34,AA34,AC34,AE34,AG34,AI34,AK34,AO34,AQ34,CE34,AS34,AU34,AW34,AY34,BA34,CI34,BC34,BE34,BG34,BK34,AM34,BM34,BO34,BQ34,BS34,BU34,BW34,BY34,CA34,CC34,CG34,CK34,CM34,CO34,CQ34,CS34,CU34,CW34,BI34,CY34,DA34,DC34,DE34,DG34,DI34,DK34)</f>
        <v>813</v>
      </c>
      <c r="DN34" s="79">
        <f t="shared" si="62"/>
        <v>25870622.350000009</v>
      </c>
    </row>
    <row r="35" spans="1:118" ht="15.75" customHeight="1" x14ac:dyDescent="0.25">
      <c r="A35" s="82"/>
      <c r="B35" s="83">
        <v>18</v>
      </c>
      <c r="C35" s="65" t="s">
        <v>159</v>
      </c>
      <c r="D35" s="66">
        <v>22900</v>
      </c>
      <c r="E35" s="84">
        <v>2.0099999999999998</v>
      </c>
      <c r="F35" s="84"/>
      <c r="G35" s="67">
        <v>1</v>
      </c>
      <c r="H35" s="68"/>
      <c r="I35" s="66">
        <v>1.4</v>
      </c>
      <c r="J35" s="66">
        <v>1.68</v>
      </c>
      <c r="K35" s="66">
        <v>2.23</v>
      </c>
      <c r="L35" s="69">
        <v>2.57</v>
      </c>
      <c r="M35" s="72">
        <v>81</v>
      </c>
      <c r="N35" s="71">
        <f t="shared" si="55"/>
        <v>5741657.459999999</v>
      </c>
      <c r="O35" s="72">
        <v>4</v>
      </c>
      <c r="P35" s="72">
        <f>(O35*$D35*$E35*$G35*$I35*$P$12)</f>
        <v>283538.63999999996</v>
      </c>
      <c r="Q35" s="72">
        <v>19</v>
      </c>
      <c r="R35" s="71">
        <f>(Q35*$D35*$E35*$G35*$I35*$R$12)</f>
        <v>1346808.5399999998</v>
      </c>
      <c r="S35" s="72"/>
      <c r="T35" s="71">
        <f t="shared" ref="T35:T39" si="63">(S35/12*7*$D35*$E35*$G35*$I35*$T$12)+(S35/12*5*$D35*$E35*$G35*$I35*$T$13)</f>
        <v>0</v>
      </c>
      <c r="U35" s="72">
        <v>0</v>
      </c>
      <c r="V35" s="71">
        <f>(U35*$D35*$E35*$G35*$I35*$V$12)</f>
        <v>0</v>
      </c>
      <c r="W35" s="72">
        <v>0</v>
      </c>
      <c r="X35" s="71">
        <f>(W35*$D35*$E35*$G35*$I35*$X$12)</f>
        <v>0</v>
      </c>
      <c r="Y35" s="72"/>
      <c r="Z35" s="71">
        <f>(Y35*$D35*$E35*$G35*$I35*$Z$12)</f>
        <v>0</v>
      </c>
      <c r="AA35" s="72">
        <v>0</v>
      </c>
      <c r="AB35" s="71">
        <f>(AA35*$D35*$E35*$G35*$I35*$AB$12)</f>
        <v>0</v>
      </c>
      <c r="AC35" s="72">
        <v>43</v>
      </c>
      <c r="AD35" s="71">
        <f>(AC35*$D35*$E35*$G35*$I35*$AD$12)</f>
        <v>3048040.3799999994</v>
      </c>
      <c r="AE35" s="72">
        <v>0</v>
      </c>
      <c r="AF35" s="71">
        <f>(AE35*$D35*$E35*$G35*$I35*$AF$12)</f>
        <v>0</v>
      </c>
      <c r="AG35" s="74"/>
      <c r="AH35" s="71">
        <f>(AG35*$D35*$E35*$G35*$I35*$AH$12)</f>
        <v>0</v>
      </c>
      <c r="AI35" s="72">
        <v>10</v>
      </c>
      <c r="AJ35" s="71">
        <f>(AI35*$D35*$E35*$G35*$I35*$AJ$12)</f>
        <v>708846.6</v>
      </c>
      <c r="AK35" s="86"/>
      <c r="AL35" s="71">
        <f>(AK35*$D35*$E35*$G35*$J35*$AL$12)</f>
        <v>0</v>
      </c>
      <c r="AM35" s="72">
        <v>1</v>
      </c>
      <c r="AN35" s="77">
        <f>(AM35*$D35*$E35*$G35*$J35*$AN$12)</f>
        <v>85061.59199999999</v>
      </c>
      <c r="AO35" s="72"/>
      <c r="AP35" s="71">
        <f>(AO35*$D35*$E35*$G35*$I35*$AP$12)</f>
        <v>0</v>
      </c>
      <c r="AQ35" s="72">
        <v>1</v>
      </c>
      <c r="AR35" s="72">
        <f>(AQ35*$D35*$E35*$G35*$I35*$AR$12)</f>
        <v>57996.539999999986</v>
      </c>
      <c r="AS35" s="72">
        <v>130</v>
      </c>
      <c r="AT35" s="72">
        <f>(AS35*$D35*$E35*$G35*$I35*$AT$12)</f>
        <v>9633869.6999999974</v>
      </c>
      <c r="AU35" s="72">
        <v>0</v>
      </c>
      <c r="AV35" s="71">
        <f>(AU35*$D35*$E35*$G35*$I35*$AV$12)</f>
        <v>0</v>
      </c>
      <c r="AW35" s="72">
        <v>0</v>
      </c>
      <c r="AX35" s="71">
        <f>(AW35*$D35*$E35*$G35*$I35*$AX$12)</f>
        <v>0</v>
      </c>
      <c r="AY35" s="72">
        <v>0</v>
      </c>
      <c r="AZ35" s="71">
        <f>(AY35*$D35*$E35*$G35*$I35*$AZ$12)</f>
        <v>0</v>
      </c>
      <c r="BA35" s="72">
        <v>2</v>
      </c>
      <c r="BB35" s="71">
        <f>(BA35*$D35*$E35*$G35*$I35*$BB$12)</f>
        <v>141769.31999999998</v>
      </c>
      <c r="BC35" s="72">
        <v>1</v>
      </c>
      <c r="BD35" s="71">
        <f>(BC35*$D35*$E35*$G35*$I35*$BD$12)</f>
        <v>70884.659999999989</v>
      </c>
      <c r="BE35" s="72">
        <v>7</v>
      </c>
      <c r="BF35" s="71">
        <f>(BE35*$D35*$E35*$G35*$J35*$BF$12)</f>
        <v>541301.03999999992</v>
      </c>
      <c r="BG35" s="72">
        <v>9</v>
      </c>
      <c r="BH35" s="71">
        <f>(BG35*$D35*$E35*$G35*$J35*$BH$12)</f>
        <v>695958.47999999986</v>
      </c>
      <c r="BI35" s="72">
        <v>3</v>
      </c>
      <c r="BJ35" s="71">
        <f>(BI35*$D35*$E35*$G35*$J35*$BJ$12)</f>
        <v>266784.08399999992</v>
      </c>
      <c r="BK35" s="72">
        <v>0</v>
      </c>
      <c r="BL35" s="71">
        <f>(BK35*$D35*$E35*$G35*$J35*$BL$12)</f>
        <v>0</v>
      </c>
      <c r="BM35" s="72">
        <v>1</v>
      </c>
      <c r="BN35" s="71">
        <f>(BM35*$D35*$E35*$G35*$J35*$BN$12)</f>
        <v>85061.59199999999</v>
      </c>
      <c r="BO35" s="89"/>
      <c r="BP35" s="71">
        <f>(BO35*$D35*$E35*$G35*$J35*$BP$12)</f>
        <v>0</v>
      </c>
      <c r="BQ35" s="72"/>
      <c r="BR35" s="71">
        <f>(BQ35*$D35*$E35*$G35*$J35*$BR$12)</f>
        <v>0</v>
      </c>
      <c r="BS35" s="72"/>
      <c r="BT35" s="71">
        <f>(BS35*$D35*$E35*$G35*$J35*$BT$12)</f>
        <v>0</v>
      </c>
      <c r="BU35" s="72">
        <v>1</v>
      </c>
      <c r="BV35" s="71">
        <f>(BU35*$D35*$E35*$G35*$J35*$BV$12)</f>
        <v>96660.89999999998</v>
      </c>
      <c r="BW35" s="72">
        <v>3</v>
      </c>
      <c r="BX35" s="71">
        <f>(BW35*$D35*$E35*$G35*$J35*$BX$12)</f>
        <v>231986.15999999995</v>
      </c>
      <c r="BY35" s="72">
        <v>3</v>
      </c>
      <c r="BZ35" s="79">
        <f>(BY35*$D35*$E35*$G35*$J35*$BZ$12)</f>
        <v>231986.15999999995</v>
      </c>
      <c r="CA35" s="72"/>
      <c r="CB35" s="71">
        <f>(CA35*$D35*$E35*$G35*$I35*$CB$12)</f>
        <v>0</v>
      </c>
      <c r="CC35" s="72"/>
      <c r="CD35" s="71">
        <f>(CC35*$D35*$E35*$G35*$I35*$CD$12)</f>
        <v>0</v>
      </c>
      <c r="CE35" s="72">
        <v>0</v>
      </c>
      <c r="CF35" s="71">
        <f>(CE35*$D35*$E35*$G35*$I35*$CF$12)</f>
        <v>0</v>
      </c>
      <c r="CG35" s="72"/>
      <c r="CH35" s="72">
        <f>(CG35*$D35*$E35*$G35*$I35*$CH$12)</f>
        <v>0</v>
      </c>
      <c r="CI35" s="72"/>
      <c r="CJ35" s="71">
        <f>(CI35*$D35*$E35*$G35*$J35*$CJ$12)</f>
        <v>0</v>
      </c>
      <c r="CK35" s="72">
        <v>1</v>
      </c>
      <c r="CL35" s="71">
        <f>(CK35*$D35*$E35*$G35*$I35*$CL$12)</f>
        <v>45108.419999999984</v>
      </c>
      <c r="CM35" s="72"/>
      <c r="CN35" s="71">
        <f>(CM35*$D35*$E35*$G35*$I35*$CN$12)</f>
        <v>0</v>
      </c>
      <c r="CO35" s="72"/>
      <c r="CP35" s="71">
        <f>(CO35*$D35*$E35*$G35*$I35*$CP$12)</f>
        <v>0</v>
      </c>
      <c r="CQ35" s="72"/>
      <c r="CR35" s="71">
        <f>(CQ35*$D35*$E35*$G35*$I35*$CR$12)</f>
        <v>0</v>
      </c>
      <c r="CS35" s="72">
        <v>3</v>
      </c>
      <c r="CT35" s="71">
        <f>(CS35*$D35*$E35*$G35*$I35*$CT$12)</f>
        <v>218453.63399999993</v>
      </c>
      <c r="CU35" s="72">
        <v>1</v>
      </c>
      <c r="CV35" s="71">
        <f>(CU35*$D35*$E35*$G35*$J35*$CV$12)</f>
        <v>77328.719999999987</v>
      </c>
      <c r="CW35" s="86">
        <v>6</v>
      </c>
      <c r="CX35" s="71">
        <f>(CW35*$D35*$E35*$G35*$J35*$CX$12)</f>
        <v>417575.08799999993</v>
      </c>
      <c r="CY35" s="72"/>
      <c r="CZ35" s="71">
        <f>(CY35*$D35*$E35*$G35*$I35*$CZ$12)</f>
        <v>0</v>
      </c>
      <c r="DA35" s="72">
        <v>0</v>
      </c>
      <c r="DB35" s="77">
        <f>(DA35*$D35*$E35*$G35*$J35*$DB$12)</f>
        <v>0</v>
      </c>
      <c r="DC35" s="72"/>
      <c r="DD35" s="71">
        <f>(DC35*$D35*$E35*$G35*$J35*$DD$12)</f>
        <v>0</v>
      </c>
      <c r="DE35" s="87">
        <v>1</v>
      </c>
      <c r="DF35" s="71">
        <f>(DE35*$D35*$E35*$G35*$J35*$DF$12)</f>
        <v>92794.463999999978</v>
      </c>
      <c r="DG35" s="72">
        <v>3</v>
      </c>
      <c r="DH35" s="71">
        <f>(DG35*$D35*$E35*$G35*$J35*$DH$12)</f>
        <v>262144.36079999991</v>
      </c>
      <c r="DI35" s="72">
        <v>1</v>
      </c>
      <c r="DJ35" s="71">
        <f>(DI35*$D35*$E35*$G35*$K35*$DJ$12)</f>
        <v>123173.60399999998</v>
      </c>
      <c r="DK35" s="72"/>
      <c r="DL35" s="79">
        <f>(DK35*$D35*$E35*$G35*$L35*$DL$12)</f>
        <v>0</v>
      </c>
      <c r="DM35" s="81">
        <f t="shared" si="62"/>
        <v>335</v>
      </c>
      <c r="DN35" s="79">
        <f t="shared" si="62"/>
        <v>24504790.138799991</v>
      </c>
    </row>
    <row r="36" spans="1:118" ht="15.75" customHeight="1" x14ac:dyDescent="0.25">
      <c r="A36" s="82"/>
      <c r="B36" s="83">
        <v>19</v>
      </c>
      <c r="C36" s="65" t="s">
        <v>160</v>
      </c>
      <c r="D36" s="66">
        <v>22900</v>
      </c>
      <c r="E36" s="84">
        <v>0.86</v>
      </c>
      <c r="F36" s="84"/>
      <c r="G36" s="67">
        <v>1</v>
      </c>
      <c r="H36" s="68"/>
      <c r="I36" s="66">
        <v>1.4</v>
      </c>
      <c r="J36" s="66">
        <v>1.68</v>
      </c>
      <c r="K36" s="66">
        <v>2.23</v>
      </c>
      <c r="L36" s="69">
        <v>2.57</v>
      </c>
      <c r="M36" s="72">
        <v>34</v>
      </c>
      <c r="N36" s="71">
        <f t="shared" si="55"/>
        <v>1031177.84</v>
      </c>
      <c r="O36" s="72">
        <v>4</v>
      </c>
      <c r="P36" s="72">
        <f>(O36*$D36*$E36*$G36*$I36*$P$12)</f>
        <v>121315.04000000001</v>
      </c>
      <c r="Q36" s="72">
        <v>7</v>
      </c>
      <c r="R36" s="71">
        <f>(Q36*$D36*$E36*$G36*$I36*$R$12)</f>
        <v>212301.32</v>
      </c>
      <c r="S36" s="72"/>
      <c r="T36" s="71">
        <f t="shared" si="63"/>
        <v>0</v>
      </c>
      <c r="U36" s="72">
        <v>0</v>
      </c>
      <c r="V36" s="71">
        <f>(U36*$D36*$E36*$G36*$I36*$V$12)</f>
        <v>0</v>
      </c>
      <c r="W36" s="72">
        <v>0</v>
      </c>
      <c r="X36" s="71">
        <f>(W36*$D36*$E36*$G36*$I36*$X$12)</f>
        <v>0</v>
      </c>
      <c r="Y36" s="72"/>
      <c r="Z36" s="71">
        <f>(Y36*$D36*$E36*$G36*$I36*$Z$12)</f>
        <v>0</v>
      </c>
      <c r="AA36" s="72">
        <v>0</v>
      </c>
      <c r="AB36" s="71">
        <f>(AA36*$D36*$E36*$G36*$I36*$AB$12)</f>
        <v>0</v>
      </c>
      <c r="AC36" s="72">
        <v>40</v>
      </c>
      <c r="AD36" s="71">
        <f>(AC36*$D36*$E36*$G36*$I36*$AD$12)</f>
        <v>1213150.4000000001</v>
      </c>
      <c r="AE36" s="72">
        <v>0</v>
      </c>
      <c r="AF36" s="71">
        <f>(AE36*$D36*$E36*$G36*$I36*$AF$12)</f>
        <v>0</v>
      </c>
      <c r="AG36" s="74"/>
      <c r="AH36" s="71">
        <f>(AG36*$D36*$E36*$G36*$I36*$AH$12)</f>
        <v>0</v>
      </c>
      <c r="AI36" s="72">
        <v>27</v>
      </c>
      <c r="AJ36" s="71">
        <f>(AI36*$D36*$E36*$G36*$I36*$AJ$12)</f>
        <v>818876.52</v>
      </c>
      <c r="AK36" s="86"/>
      <c r="AL36" s="71">
        <f>(AK36*$D36*$E36*$G36*$J36*$AL$12)</f>
        <v>0</v>
      </c>
      <c r="AM36" s="72">
        <v>3</v>
      </c>
      <c r="AN36" s="77">
        <f>(AM36*$D36*$E36*$G36*$J36*$AN$12)</f>
        <v>109183.53600000001</v>
      </c>
      <c r="AO36" s="72"/>
      <c r="AP36" s="71">
        <f>(AO36*$D36*$E36*$G36*$I36*$AP$12)</f>
        <v>0</v>
      </c>
      <c r="AQ36" s="72"/>
      <c r="AR36" s="72">
        <f>(AQ36*$D36*$E36*$G36*$I36*$AR$12)</f>
        <v>0</v>
      </c>
      <c r="AS36" s="72">
        <v>50</v>
      </c>
      <c r="AT36" s="72">
        <f>(AS36*$D36*$E36*$G36*$I36*$AT$12)</f>
        <v>1585366.9999999998</v>
      </c>
      <c r="AU36" s="72">
        <v>0</v>
      </c>
      <c r="AV36" s="71">
        <f>(AU36*$D36*$E36*$G36*$I36*$AV$12)</f>
        <v>0</v>
      </c>
      <c r="AW36" s="72">
        <v>0</v>
      </c>
      <c r="AX36" s="71">
        <f>(AW36*$D36*$E36*$G36*$I36*$AX$12)</f>
        <v>0</v>
      </c>
      <c r="AY36" s="72">
        <v>0</v>
      </c>
      <c r="AZ36" s="71">
        <f>(AY36*$D36*$E36*$G36*$I36*$AZ$12)</f>
        <v>0</v>
      </c>
      <c r="BA36" s="72">
        <v>2</v>
      </c>
      <c r="BB36" s="71">
        <f>(BA36*$D36*$E36*$G36*$I36*$BB$12)</f>
        <v>60657.520000000004</v>
      </c>
      <c r="BC36" s="72">
        <v>4</v>
      </c>
      <c r="BD36" s="71">
        <f>(BC36*$D36*$E36*$G36*$I36*$BD$12)</f>
        <v>121315.04000000001</v>
      </c>
      <c r="BE36" s="72">
        <v>19</v>
      </c>
      <c r="BF36" s="71">
        <f>(BE36*$D36*$E36*$G36*$J36*$BF$12)</f>
        <v>628632.48</v>
      </c>
      <c r="BG36" s="72">
        <v>12</v>
      </c>
      <c r="BH36" s="71">
        <f>(BG36*$D36*$E36*$G36*$J36*$BH$12)</f>
        <v>397031.04</v>
      </c>
      <c r="BI36" s="72">
        <v>0</v>
      </c>
      <c r="BJ36" s="71">
        <f>(BI36*$D36*$E36*$G36*$J36*$BJ$12)</f>
        <v>0</v>
      </c>
      <c r="BK36" s="72">
        <v>0</v>
      </c>
      <c r="BL36" s="71">
        <f>(BK36*$D36*$E36*$G36*$J36*$BL$12)</f>
        <v>0</v>
      </c>
      <c r="BM36" s="72">
        <v>16</v>
      </c>
      <c r="BN36" s="71">
        <f>(BM36*$D36*$E36*$G36*$J36*$BN$12)</f>
        <v>582312.19200000004</v>
      </c>
      <c r="BO36" s="89">
        <v>5</v>
      </c>
      <c r="BP36" s="71">
        <f>(BO36*$D36*$E36*$G36*$J36*$BP$12)</f>
        <v>165429.6</v>
      </c>
      <c r="BQ36" s="72">
        <v>3</v>
      </c>
      <c r="BR36" s="71">
        <f>(BQ36*$D36*$E36*$G36*$J36*$BR$12)</f>
        <v>124072.2</v>
      </c>
      <c r="BS36" s="72">
        <v>5</v>
      </c>
      <c r="BT36" s="71">
        <f>(BS36*$D36*$E36*$G36*$J36*$BT$12)</f>
        <v>148886.64000000001</v>
      </c>
      <c r="BU36" s="72">
        <v>13</v>
      </c>
      <c r="BV36" s="71">
        <f>(BU36*$D36*$E36*$G36*$J36*$BV$12)</f>
        <v>537646.19999999995</v>
      </c>
      <c r="BW36" s="72">
        <v>13</v>
      </c>
      <c r="BX36" s="71">
        <f>(BW36*$D36*$E36*$G36*$J36*$BX$12)</f>
        <v>430116.95999999996</v>
      </c>
      <c r="BY36" s="72">
        <v>4</v>
      </c>
      <c r="BZ36" s="79">
        <f>(BY36*$D36*$E36*$G36*$J36*$BZ$12)</f>
        <v>132343.67999999999</v>
      </c>
      <c r="CA36" s="72">
        <v>0</v>
      </c>
      <c r="CB36" s="71">
        <f>(CA36*$D36*$E36*$G36*$I36*$CB$12)</f>
        <v>0</v>
      </c>
      <c r="CC36" s="72">
        <v>260</v>
      </c>
      <c r="CD36" s="71">
        <f>(CC36*$D36*$E36*$G36*$I36*$CD$12)</f>
        <v>8100536.0799999991</v>
      </c>
      <c r="CE36" s="72">
        <v>0</v>
      </c>
      <c r="CF36" s="71">
        <f>(CE36*$D36*$E36*$G36*$I36*$CF$12)</f>
        <v>0</v>
      </c>
      <c r="CG36" s="72"/>
      <c r="CH36" s="72">
        <f>(CG36*$D36*$E36*$G36*$I36*$CH$12)</f>
        <v>0</v>
      </c>
      <c r="CI36" s="72"/>
      <c r="CJ36" s="71">
        <f>(CI36*$D36*$E36*$G36*$J36*$CJ$12)</f>
        <v>0</v>
      </c>
      <c r="CK36" s="72">
        <v>1</v>
      </c>
      <c r="CL36" s="71">
        <f>(CK36*$D36*$E36*$G36*$I36*$CL$12)</f>
        <v>19300.12</v>
      </c>
      <c r="CM36" s="72"/>
      <c r="CN36" s="71">
        <f>(CM36*$D36*$E36*$G36*$I36*$CN$12)</f>
        <v>0</v>
      </c>
      <c r="CO36" s="72">
        <v>9</v>
      </c>
      <c r="CP36" s="71">
        <f>(CO36*$D36*$E36*$G36*$I36*$CP$12)</f>
        <v>173701.08</v>
      </c>
      <c r="CQ36" s="72">
        <v>4</v>
      </c>
      <c r="CR36" s="71">
        <f>(CQ36*$D36*$E36*$G36*$I36*$CR$12)</f>
        <v>124623.63199999998</v>
      </c>
      <c r="CS36" s="72">
        <v>7</v>
      </c>
      <c r="CT36" s="71">
        <f>(CS36*$D36*$E36*$G36*$I36*$CT$12)</f>
        <v>218091.35599999997</v>
      </c>
      <c r="CU36" s="72">
        <v>12</v>
      </c>
      <c r="CV36" s="71">
        <f>(CU36*$D36*$E36*$G36*$J36*$CV$12)</f>
        <v>397031.04</v>
      </c>
      <c r="CW36" s="86">
        <v>3</v>
      </c>
      <c r="CX36" s="71">
        <f>(CW36*$D36*$E36*$G36*$J36*$CX$12)</f>
        <v>89331.983999999997</v>
      </c>
      <c r="CY36" s="72"/>
      <c r="CZ36" s="71">
        <f>(CY36*$D36*$E36*$G36*$I36*$CZ$12)</f>
        <v>0</v>
      </c>
      <c r="DA36" s="72">
        <v>0</v>
      </c>
      <c r="DB36" s="77">
        <f>(DA36*$D36*$E36*$G36*$J36*$DB$12)</f>
        <v>0</v>
      </c>
      <c r="DC36" s="72">
        <v>4</v>
      </c>
      <c r="DD36" s="71">
        <f>(DC36*$D36*$E36*$G36*$J36*$DD$12)</f>
        <v>132343.67999999999</v>
      </c>
      <c r="DE36" s="87"/>
      <c r="DF36" s="71">
        <f>(DE36*$D36*$E36*$G36*$J36*$DF$12)</f>
        <v>0</v>
      </c>
      <c r="DG36" s="72">
        <v>4</v>
      </c>
      <c r="DH36" s="71">
        <f>(DG36*$D36*$E36*$G36*$J36*$DH$12)</f>
        <v>149548.35839999997</v>
      </c>
      <c r="DI36" s="72">
        <v>1</v>
      </c>
      <c r="DJ36" s="71">
        <f>(DI36*$D36*$E36*$G36*$K36*$DJ$12)</f>
        <v>52701.144</v>
      </c>
      <c r="DK36" s="72">
        <v>8</v>
      </c>
      <c r="DL36" s="79">
        <f>(DK36*$D36*$E36*$G36*$L36*$DL$12)</f>
        <v>485890.3679999999</v>
      </c>
      <c r="DM36" s="81">
        <f t="shared" si="62"/>
        <v>574</v>
      </c>
      <c r="DN36" s="79">
        <f t="shared" si="62"/>
        <v>18362914.050399996</v>
      </c>
    </row>
    <row r="37" spans="1:118" ht="15.75" customHeight="1" x14ac:dyDescent="0.25">
      <c r="A37" s="82"/>
      <c r="B37" s="83">
        <v>20</v>
      </c>
      <c r="C37" s="65" t="s">
        <v>161</v>
      </c>
      <c r="D37" s="66">
        <v>22900</v>
      </c>
      <c r="E37" s="84">
        <v>1.21</v>
      </c>
      <c r="F37" s="84"/>
      <c r="G37" s="67">
        <v>1</v>
      </c>
      <c r="H37" s="68"/>
      <c r="I37" s="66">
        <v>1.4</v>
      </c>
      <c r="J37" s="66">
        <v>1.68</v>
      </c>
      <c r="K37" s="66">
        <v>2.23</v>
      </c>
      <c r="L37" s="69">
        <v>2.57</v>
      </c>
      <c r="M37" s="72">
        <v>137</v>
      </c>
      <c r="N37" s="71">
        <f t="shared" si="55"/>
        <v>5846044.8199999994</v>
      </c>
      <c r="O37" s="72">
        <v>4</v>
      </c>
      <c r="P37" s="72">
        <f>(O37*$D37*$E37*$G37*$I37*$P$12)</f>
        <v>170687.44</v>
      </c>
      <c r="Q37" s="72">
        <v>4</v>
      </c>
      <c r="R37" s="71">
        <f>(Q37*$D37*$E37*$G37*$I37*$R$12)</f>
        <v>170687.44</v>
      </c>
      <c r="S37" s="72"/>
      <c r="T37" s="71">
        <f t="shared" si="63"/>
        <v>0</v>
      </c>
      <c r="U37" s="72"/>
      <c r="V37" s="71">
        <f>(U37*$D37*$E37*$G37*$I37*$V$12)</f>
        <v>0</v>
      </c>
      <c r="W37" s="72"/>
      <c r="X37" s="71">
        <f>(W37*$D37*$E37*$G37*$I37*$X$12)</f>
        <v>0</v>
      </c>
      <c r="Y37" s="72"/>
      <c r="Z37" s="71">
        <f>(Y37*$D37*$E37*$G37*$I37*$Z$12)</f>
        <v>0</v>
      </c>
      <c r="AA37" s="72"/>
      <c r="AB37" s="71">
        <f>(AA37*$D37*$E37*$G37*$I37*$AB$12)</f>
        <v>0</v>
      </c>
      <c r="AC37" s="72">
        <v>20</v>
      </c>
      <c r="AD37" s="71">
        <f>(AC37*$D37*$E37*$G37*$I37*$AD$12)</f>
        <v>853437.20000000007</v>
      </c>
      <c r="AE37" s="72"/>
      <c r="AF37" s="71">
        <f>(AE37*$D37*$E37*$G37*$I37*$AF$12)</f>
        <v>0</v>
      </c>
      <c r="AG37" s="74"/>
      <c r="AH37" s="71">
        <f>(AG37*$D37*$E37*$G37*$I37*$AH$12)</f>
        <v>0</v>
      </c>
      <c r="AI37" s="72">
        <v>40</v>
      </c>
      <c r="AJ37" s="71">
        <f>(AI37*$D37*$E37*$G37*$I37*$AJ$12)</f>
        <v>1706874.4000000001</v>
      </c>
      <c r="AK37" s="86"/>
      <c r="AL37" s="71">
        <f>(AK37*$D37*$E37*$G37*$J37*$AL$12)</f>
        <v>0</v>
      </c>
      <c r="AM37" s="72">
        <v>3</v>
      </c>
      <c r="AN37" s="77">
        <f>(AM37*$D37*$E37*$G37*$J37*$AN$12)</f>
        <v>153618.696</v>
      </c>
      <c r="AO37" s="72"/>
      <c r="AP37" s="71">
        <f>(AO37*$D37*$E37*$G37*$I37*$AP$12)</f>
        <v>0</v>
      </c>
      <c r="AQ37" s="72"/>
      <c r="AR37" s="72">
        <f>(AQ37*$D37*$E37*$G37*$I37*$AR$12)</f>
        <v>0</v>
      </c>
      <c r="AS37" s="72">
        <v>133</v>
      </c>
      <c r="AT37" s="72">
        <f>(AS37*$D37*$E37*$G37*$I37*$AT$12)</f>
        <v>5933328.169999999</v>
      </c>
      <c r="AU37" s="72"/>
      <c r="AV37" s="71">
        <f>(AU37*$D37*$E37*$G37*$I37*$AV$12)</f>
        <v>0</v>
      </c>
      <c r="AW37" s="72"/>
      <c r="AX37" s="71">
        <f>(AW37*$D37*$E37*$G37*$I37*$AX$12)</f>
        <v>0</v>
      </c>
      <c r="AY37" s="72"/>
      <c r="AZ37" s="71">
        <f>(AY37*$D37*$E37*$G37*$I37*$AZ$12)</f>
        <v>0</v>
      </c>
      <c r="BA37" s="72">
        <v>9</v>
      </c>
      <c r="BB37" s="71">
        <f>(BA37*$D37*$E37*$G37*$I37*$BB$12)</f>
        <v>384046.74</v>
      </c>
      <c r="BC37" s="72">
        <v>1</v>
      </c>
      <c r="BD37" s="71">
        <f>(BC37*$D37*$E37*$G37*$I37*$BD$12)</f>
        <v>42671.86</v>
      </c>
      <c r="BE37" s="72">
        <v>65</v>
      </c>
      <c r="BF37" s="71">
        <f>(BE37*$D37*$E37*$G37*$J37*$BF$12)</f>
        <v>3025822.8</v>
      </c>
      <c r="BG37" s="72">
        <v>38</v>
      </c>
      <c r="BH37" s="71">
        <f>(BG37*$D37*$E37*$G37*$J37*$BH$12)</f>
        <v>1768942.5599999998</v>
      </c>
      <c r="BI37" s="72">
        <v>0</v>
      </c>
      <c r="BJ37" s="71">
        <f>(BI37*$D37*$E37*$G37*$J37*$BJ$12)</f>
        <v>0</v>
      </c>
      <c r="BK37" s="72"/>
      <c r="BL37" s="71">
        <f>(BK37*$D37*$E37*$G37*$J37*$BL$12)</f>
        <v>0</v>
      </c>
      <c r="BM37" s="72">
        <v>52</v>
      </c>
      <c r="BN37" s="71">
        <f>(BM37*$D37*$E37*$G37*$J37*$BN$12)</f>
        <v>2662724.0639999998</v>
      </c>
      <c r="BO37" s="89">
        <v>12</v>
      </c>
      <c r="BP37" s="71">
        <f>(BO37*$D37*$E37*$G37*$J37*$BP$12)</f>
        <v>558613.43999999994</v>
      </c>
      <c r="BQ37" s="72">
        <v>4</v>
      </c>
      <c r="BR37" s="71">
        <f>(BQ37*$D37*$E37*$G37*$J37*$BR$12)</f>
        <v>232755.59999999998</v>
      </c>
      <c r="BS37" s="72">
        <v>1</v>
      </c>
      <c r="BT37" s="71">
        <f>(BS37*$D37*$E37*$G37*$J37*$BT$12)</f>
        <v>41896.007999999994</v>
      </c>
      <c r="BU37" s="72">
        <v>48</v>
      </c>
      <c r="BV37" s="71">
        <f>(BU37*$D37*$E37*$G37*$J37*$BV$12)</f>
        <v>2793067.1999999997</v>
      </c>
      <c r="BW37" s="72">
        <v>8</v>
      </c>
      <c r="BX37" s="71">
        <f>(BW37*$D37*$E37*$G37*$J37*$BX$12)</f>
        <v>372408.95999999996</v>
      </c>
      <c r="BY37" s="72">
        <v>23</v>
      </c>
      <c r="BZ37" s="79">
        <f>(BY37*$D37*$E37*$G37*$J37*$BZ$12)</f>
        <v>1070675.76</v>
      </c>
      <c r="CA37" s="72"/>
      <c r="CB37" s="71">
        <f>(CA37*$D37*$E37*$G37*$I37*$CB$12)</f>
        <v>0</v>
      </c>
      <c r="CC37" s="72"/>
      <c r="CD37" s="71">
        <f>(CC37*$D37*$E37*$G37*$I37*$CD$12)</f>
        <v>0</v>
      </c>
      <c r="CE37" s="72"/>
      <c r="CF37" s="71">
        <f>(CE37*$D37*$E37*$G37*$I37*$CF$12)</f>
        <v>0</v>
      </c>
      <c r="CG37" s="72"/>
      <c r="CH37" s="72">
        <f>(CG37*$D37*$E37*$G37*$I37*$CH$12)</f>
        <v>0</v>
      </c>
      <c r="CI37" s="72"/>
      <c r="CJ37" s="71">
        <f>(CI37*$D37*$E37*$G37*$J37*$CJ$12)</f>
        <v>0</v>
      </c>
      <c r="CK37" s="72">
        <v>8</v>
      </c>
      <c r="CL37" s="71">
        <f>(CK37*$D37*$E37*$G37*$I37*$CL$12)</f>
        <v>217238.55999999997</v>
      </c>
      <c r="CM37" s="72">
        <v>3</v>
      </c>
      <c r="CN37" s="71">
        <f>(CM37*$D37*$E37*$G37*$I37*$CN$12)</f>
        <v>81464.459999999992</v>
      </c>
      <c r="CO37" s="72">
        <v>3</v>
      </c>
      <c r="CP37" s="71">
        <f>(CO37*$D37*$E37*$G37*$I37*$CP$12)</f>
        <v>81464.459999999992</v>
      </c>
      <c r="CQ37" s="72">
        <v>1</v>
      </c>
      <c r="CR37" s="71">
        <f>(CQ37*$D37*$E37*$G37*$I37*$CR$12)</f>
        <v>43835.637999999992</v>
      </c>
      <c r="CS37" s="72">
        <v>13</v>
      </c>
      <c r="CT37" s="71">
        <f>(CS37*$D37*$E37*$G37*$I37*$CT$12)</f>
        <v>569863.29399999988</v>
      </c>
      <c r="CU37" s="72">
        <v>19</v>
      </c>
      <c r="CV37" s="71">
        <f>(CU37*$D37*$E37*$G37*$J37*$CV$12)</f>
        <v>884471.27999999991</v>
      </c>
      <c r="CW37" s="86">
        <v>3</v>
      </c>
      <c r="CX37" s="71">
        <f>(CW37*$D37*$E37*$G37*$J37*$CX$12)</f>
        <v>125688.02399999999</v>
      </c>
      <c r="CY37" s="72"/>
      <c r="CZ37" s="71">
        <f>(CY37*$D37*$E37*$G37*$I37*$CZ$12)</f>
        <v>0</v>
      </c>
      <c r="DA37" s="72"/>
      <c r="DB37" s="77">
        <f>(DA37*$D37*$E37*$G37*$J37*$DB$12)</f>
        <v>0</v>
      </c>
      <c r="DC37" s="72">
        <v>4</v>
      </c>
      <c r="DD37" s="71">
        <f>(DC37*$D37*$E37*$G37*$J37*$DD$12)</f>
        <v>186204.47999999998</v>
      </c>
      <c r="DE37" s="87"/>
      <c r="DF37" s="71">
        <f>(DE37*$D37*$E37*$G37*$J37*$DF$12)</f>
        <v>0</v>
      </c>
      <c r="DG37" s="72">
        <v>8</v>
      </c>
      <c r="DH37" s="71">
        <f>(DG37*$D37*$E37*$G37*$J37*$DH$12)</f>
        <v>420822.12479999993</v>
      </c>
      <c r="DI37" s="72"/>
      <c r="DJ37" s="71">
        <f>(DI37*$D37*$E37*$G37*$K37*$DJ$12)</f>
        <v>0</v>
      </c>
      <c r="DK37" s="72">
        <v>2</v>
      </c>
      <c r="DL37" s="79">
        <f>(DK37*$D37*$E37*$G37*$L37*$DL$12)</f>
        <v>170909.11199999996</v>
      </c>
      <c r="DM37" s="81">
        <f t="shared" si="62"/>
        <v>666</v>
      </c>
      <c r="DN37" s="79">
        <f t="shared" si="62"/>
        <v>30570264.590800002</v>
      </c>
    </row>
    <row r="38" spans="1:118" ht="20.25" customHeight="1" x14ac:dyDescent="0.25">
      <c r="A38" s="82"/>
      <c r="B38" s="83">
        <v>21</v>
      </c>
      <c r="C38" s="65" t="s">
        <v>162</v>
      </c>
      <c r="D38" s="66">
        <v>22900</v>
      </c>
      <c r="E38" s="84">
        <v>0.87</v>
      </c>
      <c r="F38" s="84"/>
      <c r="G38" s="67">
        <v>1</v>
      </c>
      <c r="H38" s="68"/>
      <c r="I38" s="66">
        <v>1.4</v>
      </c>
      <c r="J38" s="66">
        <v>1.68</v>
      </c>
      <c r="K38" s="66">
        <v>2.23</v>
      </c>
      <c r="L38" s="69">
        <v>2.57</v>
      </c>
      <c r="M38" s="72">
        <v>442</v>
      </c>
      <c r="N38" s="71">
        <f t="shared" si="55"/>
        <v>13561187.639999999</v>
      </c>
      <c r="O38" s="72">
        <v>30</v>
      </c>
      <c r="P38" s="72">
        <f>(O38*$D38*$E38*$G38*$I38*$P$12)</f>
        <v>920442.60000000009</v>
      </c>
      <c r="Q38" s="72">
        <v>1</v>
      </c>
      <c r="R38" s="71">
        <f>(Q38*$D38*$E38*$G38*$I38*$R$12)</f>
        <v>30681.42</v>
      </c>
      <c r="S38" s="72"/>
      <c r="T38" s="71">
        <f t="shared" si="63"/>
        <v>0</v>
      </c>
      <c r="U38" s="72"/>
      <c r="V38" s="71">
        <f>(U38*$D38*$E38*$G38*$I38*$V$12)</f>
        <v>0</v>
      </c>
      <c r="W38" s="72"/>
      <c r="X38" s="71">
        <f>(W38*$D38*$E38*$G38*$I38*$X$12)</f>
        <v>0</v>
      </c>
      <c r="Y38" s="72"/>
      <c r="Z38" s="71">
        <f>(Y38*$D38*$E38*$G38*$I38*$Z$12)</f>
        <v>0</v>
      </c>
      <c r="AA38" s="72"/>
      <c r="AB38" s="71">
        <f>(AA38*$D38*$E38*$G38*$I38*$AB$12)</f>
        <v>0</v>
      </c>
      <c r="AC38" s="72">
        <v>103</v>
      </c>
      <c r="AD38" s="71">
        <f>(AC38*$D38*$E38*$G38*$I38*$AD$12)</f>
        <v>3160186.26</v>
      </c>
      <c r="AE38" s="72"/>
      <c r="AF38" s="71">
        <f>(AE38*$D38*$E38*$G38*$I38*$AF$12)</f>
        <v>0</v>
      </c>
      <c r="AG38" s="74"/>
      <c r="AH38" s="71">
        <f>(AG38*$D38*$E38*$G38*$I38*$AH$12)</f>
        <v>0</v>
      </c>
      <c r="AI38" s="72">
        <v>138</v>
      </c>
      <c r="AJ38" s="71">
        <f>(AI38*$D38*$E38*$G38*$I38*$AJ$12)</f>
        <v>4234035.96</v>
      </c>
      <c r="AK38" s="86">
        <v>2</v>
      </c>
      <c r="AL38" s="71">
        <f>(AK38*$D38*$E38*$G38*$J38*$AL$12)</f>
        <v>73635.40800000001</v>
      </c>
      <c r="AM38" s="72">
        <v>19</v>
      </c>
      <c r="AN38" s="77">
        <f>(AM38*$D38*$E38*$G38*$J38*$AN$12)</f>
        <v>699536.37600000005</v>
      </c>
      <c r="AO38" s="72"/>
      <c r="AP38" s="71">
        <f>(AO38*$D38*$E38*$G38*$I38*$AP$12)</f>
        <v>0</v>
      </c>
      <c r="AQ38" s="72">
        <v>5</v>
      </c>
      <c r="AR38" s="72">
        <f>(AQ38*$D38*$E38*$G38*$I38*$AR$12)</f>
        <v>125514.90000000001</v>
      </c>
      <c r="AS38" s="72">
        <v>412</v>
      </c>
      <c r="AT38" s="72">
        <f>(AS38*$D38*$E38*$G38*$I38*$AT$12)</f>
        <v>13215324.359999998</v>
      </c>
      <c r="AU38" s="72"/>
      <c r="AV38" s="71">
        <f>(AU38*$D38*$E38*$G38*$I38*$AV$12)</f>
        <v>0</v>
      </c>
      <c r="AW38" s="72"/>
      <c r="AX38" s="71">
        <f>(AW38*$D38*$E38*$G38*$I38*$AX$12)</f>
        <v>0</v>
      </c>
      <c r="AY38" s="72"/>
      <c r="AZ38" s="71">
        <f>(AY38*$D38*$E38*$G38*$I38*$AZ$12)</f>
        <v>0</v>
      </c>
      <c r="BA38" s="72">
        <v>64</v>
      </c>
      <c r="BB38" s="71">
        <f>(BA38*$D38*$E38*$G38*$I38*$BB$12)</f>
        <v>1963610.88</v>
      </c>
      <c r="BC38" s="72">
        <v>48</v>
      </c>
      <c r="BD38" s="71">
        <f>(BC38*$D38*$E38*$G38*$I38*$BD$12)</f>
        <v>1472708.16</v>
      </c>
      <c r="BE38" s="72">
        <v>288</v>
      </c>
      <c r="BF38" s="71">
        <f>(BE38*$D38*$E38*$G38*$J38*$BF$12)</f>
        <v>9639544.3200000003</v>
      </c>
      <c r="BG38" s="72">
        <v>385</v>
      </c>
      <c r="BH38" s="71">
        <f>(BG38*$D38*$E38*$G38*$J38*$BH$12)</f>
        <v>12886196.4</v>
      </c>
      <c r="BI38" s="72"/>
      <c r="BJ38" s="71">
        <f>(BI38*$D38*$E38*$G38*$J38*$BJ$12)</f>
        <v>0</v>
      </c>
      <c r="BK38" s="72"/>
      <c r="BL38" s="71">
        <f>(BK38*$D38*$E38*$G38*$J38*$BL$12)</f>
        <v>0</v>
      </c>
      <c r="BM38" s="72">
        <v>72</v>
      </c>
      <c r="BN38" s="71">
        <f>(BM38*$D38*$E38*$G38*$J38*$BN$12)</f>
        <v>2650874.6880000001</v>
      </c>
      <c r="BO38" s="89">
        <v>60</v>
      </c>
      <c r="BP38" s="71">
        <f>(BO38*$D38*$E38*$G38*$J38*$BP$12)</f>
        <v>2008238.4</v>
      </c>
      <c r="BQ38" s="72">
        <v>80</v>
      </c>
      <c r="BR38" s="71">
        <f>(BQ38*$D38*$E38*$G38*$J38*$BR$12)</f>
        <v>3347063.9999999995</v>
      </c>
      <c r="BS38" s="72">
        <v>88</v>
      </c>
      <c r="BT38" s="71">
        <f>(BS38*$D38*$E38*$G38*$J38*$BT$12)</f>
        <v>2650874.6880000001</v>
      </c>
      <c r="BU38" s="72">
        <v>67</v>
      </c>
      <c r="BV38" s="71">
        <f>(BU38*$D38*$E38*$G38*$J38*$BV$12)</f>
        <v>2803166.0999999996</v>
      </c>
      <c r="BW38" s="72">
        <v>97</v>
      </c>
      <c r="BX38" s="71">
        <f>(BW38*$D38*$E38*$G38*$J38*$BX$12)</f>
        <v>3246652.08</v>
      </c>
      <c r="BY38" s="78">
        <v>20</v>
      </c>
      <c r="BZ38" s="79">
        <f>(BY38*$D38*$E38*$G38*$J38*$BZ$12)</f>
        <v>669412.79999999993</v>
      </c>
      <c r="CA38" s="72"/>
      <c r="CB38" s="71">
        <f>(CA38*$D38*$E38*$G38*$I38*$CB$12)</f>
        <v>0</v>
      </c>
      <c r="CC38" s="72"/>
      <c r="CD38" s="71">
        <f>(CC38*$D38*$E38*$G38*$I38*$CD$12)</f>
        <v>0</v>
      </c>
      <c r="CE38" s="72"/>
      <c r="CF38" s="71">
        <f>(CE38*$D38*$E38*$G38*$I38*$CF$12)</f>
        <v>0</v>
      </c>
      <c r="CG38" s="72"/>
      <c r="CH38" s="72">
        <f>(CG38*$D38*$E38*$G38*$I38*$CH$12)</f>
        <v>0</v>
      </c>
      <c r="CI38" s="72"/>
      <c r="CJ38" s="71">
        <f>(CI38*$D38*$E38*$G38*$J38*$CJ$12)</f>
        <v>0</v>
      </c>
      <c r="CK38" s="72">
        <v>9</v>
      </c>
      <c r="CL38" s="71">
        <f>(CK38*$D38*$E38*$G38*$I38*$CL$12)</f>
        <v>175720.86</v>
      </c>
      <c r="CM38" s="72">
        <v>8</v>
      </c>
      <c r="CN38" s="71">
        <f>(CM38*$D38*$E38*$G38*$I38*$CN$12)</f>
        <v>156196.31999999998</v>
      </c>
      <c r="CO38" s="72">
        <v>30</v>
      </c>
      <c r="CP38" s="71">
        <f>(CO38*$D38*$E38*$G38*$I38*$CP$12)</f>
        <v>585736.19999999995</v>
      </c>
      <c r="CQ38" s="72">
        <v>60</v>
      </c>
      <c r="CR38" s="71">
        <f>(CQ38*$D38*$E38*$G38*$I38*$CR$12)</f>
        <v>1891091.16</v>
      </c>
      <c r="CS38" s="72">
        <v>56</v>
      </c>
      <c r="CT38" s="71">
        <f>(CS38*$D38*$E38*$G38*$I38*$CT$12)</f>
        <v>1765018.4159999997</v>
      </c>
      <c r="CU38" s="72">
        <v>44</v>
      </c>
      <c r="CV38" s="71">
        <f>(CU38*$D38*$E38*$G38*$J38*$CV$12)</f>
        <v>1472708.16</v>
      </c>
      <c r="CW38" s="86">
        <v>72</v>
      </c>
      <c r="CX38" s="71">
        <f>(CW38*$D38*$E38*$G38*$J38*$CX$12)</f>
        <v>2168897.4720000001</v>
      </c>
      <c r="CY38" s="72"/>
      <c r="CZ38" s="71">
        <f>(CY38*$D38*$E38*$G38*$I38*$CZ$12)</f>
        <v>0</v>
      </c>
      <c r="DA38" s="72">
        <v>5</v>
      </c>
      <c r="DB38" s="77">
        <f>(DA38*$D38*$E38*$G38*$J38*$DB$12)</f>
        <v>150617.87999999998</v>
      </c>
      <c r="DC38" s="72">
        <v>19</v>
      </c>
      <c r="DD38" s="71">
        <f>(DC38*$D38*$E38*$G38*$J38*$DD$12)</f>
        <v>635942.16</v>
      </c>
      <c r="DE38" s="87">
        <v>25</v>
      </c>
      <c r="DF38" s="71">
        <f>(DE38*$D38*$E38*$G38*$J38*$DF$12)</f>
        <v>1004119.2</v>
      </c>
      <c r="DG38" s="72">
        <v>53</v>
      </c>
      <c r="DH38" s="71">
        <f>(DG38*$D38*$E38*$G38*$J38*$DH$12)</f>
        <v>2004556.6295999996</v>
      </c>
      <c r="DI38" s="72">
        <v>24</v>
      </c>
      <c r="DJ38" s="71">
        <f>(DI38*$D38*$E38*$G38*$K38*$DJ$12)</f>
        <v>1279534.7519999999</v>
      </c>
      <c r="DK38" s="72">
        <v>14</v>
      </c>
      <c r="DL38" s="79">
        <f>(DK38*$D38*$E38*$G38*$L38*$DL$12)</f>
        <v>860195.44799999986</v>
      </c>
      <c r="DM38" s="81">
        <f t="shared" si="62"/>
        <v>2840</v>
      </c>
      <c r="DN38" s="79">
        <f t="shared" si="62"/>
        <v>93509222.097599953</v>
      </c>
    </row>
    <row r="39" spans="1:118" ht="31.5" customHeight="1" x14ac:dyDescent="0.25">
      <c r="A39" s="82"/>
      <c r="B39" s="83">
        <v>22</v>
      </c>
      <c r="C39" s="65" t="s">
        <v>163</v>
      </c>
      <c r="D39" s="66">
        <v>22900</v>
      </c>
      <c r="E39" s="91">
        <v>4.1900000000000004</v>
      </c>
      <c r="F39" s="91"/>
      <c r="G39" s="67">
        <v>1</v>
      </c>
      <c r="H39" s="68"/>
      <c r="I39" s="66">
        <v>1.4</v>
      </c>
      <c r="J39" s="66">
        <v>1.68</v>
      </c>
      <c r="K39" s="66">
        <v>2.23</v>
      </c>
      <c r="L39" s="69">
        <v>2.57</v>
      </c>
      <c r="M39" s="72">
        <v>58</v>
      </c>
      <c r="N39" s="71">
        <f>(M39*$D39*$E39*$G39*$I39*$N$12)</f>
        <v>8570343.3200000022</v>
      </c>
      <c r="O39" s="72">
        <v>10</v>
      </c>
      <c r="P39" s="72">
        <f>(O39*$D39*$E39*$G39*$I39*$P$12)</f>
        <v>1477645.4000000001</v>
      </c>
      <c r="Q39" s="72">
        <v>6</v>
      </c>
      <c r="R39" s="71">
        <f>(Q39*$D39*$E39*$G39*$I39*$R$12)</f>
        <v>886587.24</v>
      </c>
      <c r="S39" s="72"/>
      <c r="T39" s="71">
        <f t="shared" si="63"/>
        <v>0</v>
      </c>
      <c r="U39" s="72"/>
      <c r="V39" s="71">
        <f>(U39*$D39*$E39*$G39*$I39*$V$12)</f>
        <v>0</v>
      </c>
      <c r="W39" s="72"/>
      <c r="X39" s="71">
        <f>(W39*$D39*$E39*$G39*$I39*$X$12)</f>
        <v>0</v>
      </c>
      <c r="Y39" s="72"/>
      <c r="Z39" s="71">
        <f>(Y39*$D39*$E39*$G39*$I39*$Z$12)</f>
        <v>0</v>
      </c>
      <c r="AA39" s="72"/>
      <c r="AB39" s="71">
        <f>(AA39*$D39*$E39*$G39*$I39*$AB$12)</f>
        <v>0</v>
      </c>
      <c r="AC39" s="72"/>
      <c r="AD39" s="71">
        <f>(AC39*$D39*$E39*$G39*$I39*$AD$12)</f>
        <v>0</v>
      </c>
      <c r="AE39" s="72"/>
      <c r="AF39" s="71">
        <f>(AE39*$D39*$E39*$G39*$I39*$AF$12)</f>
        <v>0</v>
      </c>
      <c r="AG39" s="74"/>
      <c r="AH39" s="71">
        <f>(AG39*$D39*$E39*$G39*$I39*$AH$12)</f>
        <v>0</v>
      </c>
      <c r="AI39" s="72">
        <v>20</v>
      </c>
      <c r="AJ39" s="71">
        <f>(AI39*$D39*$E39*$G39*$I39*$AJ$12)</f>
        <v>2955290.8000000003</v>
      </c>
      <c r="AK39" s="86"/>
      <c r="AL39" s="71">
        <f>(AK39*$D39*$E39*$G39*$J39*$AL$12)</f>
        <v>0</v>
      </c>
      <c r="AM39" s="72"/>
      <c r="AN39" s="77">
        <f>(AM39*$D39*$E39*$G39*$J39*$AN$12)</f>
        <v>0</v>
      </c>
      <c r="AO39" s="72"/>
      <c r="AP39" s="71">
        <f>(AO39*$D39*$E39*$G39*$I39*$AP$12)</f>
        <v>0</v>
      </c>
      <c r="AQ39" s="72"/>
      <c r="AR39" s="72">
        <f>(AQ39*$D39*$E39*$G39*$I39*$AR$12)</f>
        <v>0</v>
      </c>
      <c r="AS39" s="72">
        <f>50-50</f>
        <v>0</v>
      </c>
      <c r="AT39" s="72">
        <f>(AS39*$D39*$E39*$G39*$I39*$AT$12)</f>
        <v>0</v>
      </c>
      <c r="AU39" s="72"/>
      <c r="AV39" s="71">
        <f>(AU39*$D39*$E39*$G39*$I39*$AV$12)</f>
        <v>0</v>
      </c>
      <c r="AW39" s="72"/>
      <c r="AX39" s="71">
        <f>(AW39*$D39*$E39*$G39*$I39*$AX$12)</f>
        <v>0</v>
      </c>
      <c r="AY39" s="72"/>
      <c r="AZ39" s="71">
        <f>(AY39*$D39*$E39*$G39*$I39*$AZ$12)</f>
        <v>0</v>
      </c>
      <c r="BA39" s="72"/>
      <c r="BB39" s="71">
        <f>(BA39*$D39*$E39*$G39*$I39*$BB$12)</f>
        <v>0</v>
      </c>
      <c r="BC39" s="72"/>
      <c r="BD39" s="71">
        <f>(BC39*$D39*$E39*$G39*$I39*$BD$12)</f>
        <v>0</v>
      </c>
      <c r="BE39" s="72">
        <v>5</v>
      </c>
      <c r="BF39" s="71">
        <f>(BE39*$D39*$E39*$G39*$J39*$BF$12)</f>
        <v>805988.4</v>
      </c>
      <c r="BG39" s="72"/>
      <c r="BH39" s="71">
        <f>(BG39*$D39*$E39*$G39*$J39*$BH$12)</f>
        <v>0</v>
      </c>
      <c r="BI39" s="72"/>
      <c r="BJ39" s="71">
        <f>(BI39*$D39*$E39*$G39*$J39*$BJ$12)</f>
        <v>0</v>
      </c>
      <c r="BK39" s="72"/>
      <c r="BL39" s="71">
        <f>(BK39*$D39*$E39*$G39*$J39*$BL$12)</f>
        <v>0</v>
      </c>
      <c r="BM39" s="72">
        <f>7-4</f>
        <v>3</v>
      </c>
      <c r="BN39" s="71">
        <f>(BM39*$D39*$E39*$G39*$J39*$BN$12)</f>
        <v>531952.34400000004</v>
      </c>
      <c r="BO39" s="89"/>
      <c r="BP39" s="71">
        <f>(BO39*$D39*$E39*$G39*$J39*$BP$12)</f>
        <v>0</v>
      </c>
      <c r="BQ39" s="72"/>
      <c r="BR39" s="71">
        <f>(BQ39*$D39*$E39*$G39*$J39*$BR$12)</f>
        <v>0</v>
      </c>
      <c r="BS39" s="72"/>
      <c r="BT39" s="71">
        <f>(BS39*$D39*$E39*$G39*$J39*$BT$12)</f>
        <v>0</v>
      </c>
      <c r="BU39" s="72"/>
      <c r="BV39" s="71">
        <f>(BU39*$D39*$E39*$G39*$J39*$BV$12)</f>
        <v>0</v>
      </c>
      <c r="BW39" s="72">
        <v>10</v>
      </c>
      <c r="BX39" s="71">
        <f>(BW39*$D39*$E39*$G39*$J39*$BX$12)</f>
        <v>1611976.8</v>
      </c>
      <c r="BY39" s="78">
        <v>15</v>
      </c>
      <c r="BZ39" s="79">
        <f>(BY39*$D39*$E39*$G39*$J39*$BZ$12)</f>
        <v>2417965.2000000002</v>
      </c>
      <c r="CA39" s="72"/>
      <c r="CB39" s="71">
        <f>(CA39*$D39*$E39*$G39*$I39*$CB$12)</f>
        <v>0</v>
      </c>
      <c r="CC39" s="72"/>
      <c r="CD39" s="71">
        <f>(CC39*$D39*$E39*$G39*$I39*$CD$12)</f>
        <v>0</v>
      </c>
      <c r="CE39" s="72"/>
      <c r="CF39" s="71">
        <f>(CE39*$D39*$E39*$G39*$I39*$CF$12)</f>
        <v>0</v>
      </c>
      <c r="CG39" s="72"/>
      <c r="CH39" s="72">
        <f>(CG39*$D39*$E39*$G39*$I39*$CH$12)</f>
        <v>0</v>
      </c>
      <c r="CI39" s="72"/>
      <c r="CJ39" s="71">
        <f>(CI39*$D39*$E39*$G39*$J39*$CJ$12)</f>
        <v>0</v>
      </c>
      <c r="CK39" s="72"/>
      <c r="CL39" s="71">
        <f>(CK39*$D39*$E39*$G39*$I39*$CL$12)</f>
        <v>0</v>
      </c>
      <c r="CM39" s="72"/>
      <c r="CN39" s="71">
        <f>(CM39*$D39*$E39*$G39*$I39*$CN$12)</f>
        <v>0</v>
      </c>
      <c r="CO39" s="72"/>
      <c r="CP39" s="71">
        <f>(CO39*$D39*$E39*$G39*$I39*$CP$12)</f>
        <v>0</v>
      </c>
      <c r="CQ39" s="72"/>
      <c r="CR39" s="71">
        <f>(CQ39*$D39*$E39*$G39*$I39*$CR$12)</f>
        <v>0</v>
      </c>
      <c r="CS39" s="72"/>
      <c r="CT39" s="71">
        <f>(CS39*$D39*$E39*$G39*$I39*$CT$12)</f>
        <v>0</v>
      </c>
      <c r="CU39" s="72"/>
      <c r="CV39" s="71">
        <f>(CU39*$D39*$E39*$G39*$J39*$CV$12)</f>
        <v>0</v>
      </c>
      <c r="CW39" s="86"/>
      <c r="CX39" s="71">
        <f>(CW39*$D39*$E39*$G39*$J39*$CX$12)</f>
        <v>0</v>
      </c>
      <c r="CY39" s="72"/>
      <c r="CZ39" s="71">
        <f>(CY39*$D39*$E39*$G39*$I39*$CZ$12)</f>
        <v>0</v>
      </c>
      <c r="DA39" s="72"/>
      <c r="DB39" s="77">
        <f>(DA39*$D39*$E39*$G39*$J39*$DB$12)</f>
        <v>0</v>
      </c>
      <c r="DC39" s="72"/>
      <c r="DD39" s="71">
        <f>(DC39*$D39*$E39*$G39*$J39*$DD$12)</f>
        <v>0</v>
      </c>
      <c r="DE39" s="87"/>
      <c r="DF39" s="71">
        <f>(DE39*$D39*$E39*$G39*$J39*$DF$12)</f>
        <v>0</v>
      </c>
      <c r="DG39" s="72"/>
      <c r="DH39" s="71">
        <f>(DG39*$D39*$E39*$G39*$J39*$DH$12)</f>
        <v>0</v>
      </c>
      <c r="DI39" s="72"/>
      <c r="DJ39" s="71">
        <f>(DI39*$D39*$E39*$G39*$K39*$DJ$12)</f>
        <v>0</v>
      </c>
      <c r="DK39" s="72"/>
      <c r="DL39" s="79">
        <f>(DK39*$D39*$E39*$G39*$L39*$DL$12)</f>
        <v>0</v>
      </c>
      <c r="DM39" s="81">
        <f t="shared" si="62"/>
        <v>127</v>
      </c>
      <c r="DN39" s="79">
        <f t="shared" si="62"/>
        <v>19257749.504000004</v>
      </c>
    </row>
    <row r="40" spans="1:118" ht="15.75" customHeight="1" x14ac:dyDescent="0.25">
      <c r="A40" s="82">
        <v>5</v>
      </c>
      <c r="B40" s="146"/>
      <c r="C40" s="144" t="s">
        <v>164</v>
      </c>
      <c r="D40" s="66">
        <v>22900</v>
      </c>
      <c r="E40" s="147">
        <v>1.8</v>
      </c>
      <c r="F40" s="147"/>
      <c r="G40" s="67">
        <v>1</v>
      </c>
      <c r="H40" s="68"/>
      <c r="I40" s="66">
        <v>1.4</v>
      </c>
      <c r="J40" s="66">
        <v>1.68</v>
      </c>
      <c r="K40" s="66">
        <v>2.23</v>
      </c>
      <c r="L40" s="69">
        <v>2.57</v>
      </c>
      <c r="M40" s="92">
        <f>SUM(M41:M45)</f>
        <v>61</v>
      </c>
      <c r="N40" s="92">
        <f t="shared" ref="N40:BY40" si="64">SUM(N41:N45)</f>
        <v>7312052.4399999995</v>
      </c>
      <c r="O40" s="92">
        <f t="shared" si="64"/>
        <v>0</v>
      </c>
      <c r="P40" s="92">
        <f t="shared" si="64"/>
        <v>0</v>
      </c>
      <c r="Q40" s="92">
        <f t="shared" si="64"/>
        <v>74</v>
      </c>
      <c r="R40" s="92">
        <f t="shared" si="64"/>
        <v>9495017.8399999999</v>
      </c>
      <c r="S40" s="92">
        <f t="shared" si="64"/>
        <v>0</v>
      </c>
      <c r="T40" s="92">
        <f t="shared" si="64"/>
        <v>0</v>
      </c>
      <c r="U40" s="92">
        <f t="shared" si="64"/>
        <v>0</v>
      </c>
      <c r="V40" s="92">
        <f t="shared" si="64"/>
        <v>0</v>
      </c>
      <c r="W40" s="92">
        <f t="shared" si="64"/>
        <v>0</v>
      </c>
      <c r="X40" s="92">
        <f t="shared" si="64"/>
        <v>0</v>
      </c>
      <c r="Y40" s="92">
        <f t="shared" si="64"/>
        <v>0</v>
      </c>
      <c r="Z40" s="92">
        <f t="shared" si="64"/>
        <v>0</v>
      </c>
      <c r="AA40" s="92">
        <f t="shared" si="64"/>
        <v>0</v>
      </c>
      <c r="AB40" s="92">
        <f t="shared" si="64"/>
        <v>0</v>
      </c>
      <c r="AC40" s="92">
        <f t="shared" si="64"/>
        <v>123</v>
      </c>
      <c r="AD40" s="92">
        <f t="shared" si="64"/>
        <v>5137198.2200000007</v>
      </c>
      <c r="AE40" s="92">
        <f t="shared" si="64"/>
        <v>0</v>
      </c>
      <c r="AF40" s="92">
        <f t="shared" si="64"/>
        <v>0</v>
      </c>
      <c r="AG40" s="92">
        <f t="shared" si="64"/>
        <v>0</v>
      </c>
      <c r="AH40" s="92">
        <f t="shared" si="64"/>
        <v>0</v>
      </c>
      <c r="AI40" s="92">
        <f t="shared" si="64"/>
        <v>91</v>
      </c>
      <c r="AJ40" s="92">
        <f t="shared" si="64"/>
        <v>3386946.64</v>
      </c>
      <c r="AK40" s="92">
        <f t="shared" si="64"/>
        <v>0</v>
      </c>
      <c r="AL40" s="92">
        <f t="shared" si="64"/>
        <v>0</v>
      </c>
      <c r="AM40" s="92">
        <f t="shared" si="64"/>
        <v>11</v>
      </c>
      <c r="AN40" s="92">
        <f t="shared" si="64"/>
        <v>437580.52799999999</v>
      </c>
      <c r="AO40" s="92">
        <v>0</v>
      </c>
      <c r="AP40" s="92">
        <f t="shared" si="64"/>
        <v>0</v>
      </c>
      <c r="AQ40" s="92">
        <f t="shared" si="64"/>
        <v>0</v>
      </c>
      <c r="AR40" s="92">
        <f t="shared" si="64"/>
        <v>0</v>
      </c>
      <c r="AS40" s="92">
        <f t="shared" si="64"/>
        <v>163</v>
      </c>
      <c r="AT40" s="92">
        <f t="shared" si="64"/>
        <v>6306073.7599999998</v>
      </c>
      <c r="AU40" s="92">
        <f t="shared" si="64"/>
        <v>0</v>
      </c>
      <c r="AV40" s="92">
        <f t="shared" si="64"/>
        <v>0</v>
      </c>
      <c r="AW40" s="92">
        <f t="shared" si="64"/>
        <v>0</v>
      </c>
      <c r="AX40" s="92">
        <f t="shared" si="64"/>
        <v>0</v>
      </c>
      <c r="AY40" s="92">
        <f t="shared" si="64"/>
        <v>0</v>
      </c>
      <c r="AZ40" s="92">
        <f t="shared" si="64"/>
        <v>0</v>
      </c>
      <c r="BA40" s="92">
        <f t="shared" si="64"/>
        <v>11</v>
      </c>
      <c r="BB40" s="92">
        <f t="shared" si="64"/>
        <v>364650.44</v>
      </c>
      <c r="BC40" s="92">
        <f t="shared" si="64"/>
        <v>12</v>
      </c>
      <c r="BD40" s="92">
        <f t="shared" si="64"/>
        <v>397800.48</v>
      </c>
      <c r="BE40" s="92">
        <f t="shared" si="64"/>
        <v>53</v>
      </c>
      <c r="BF40" s="92">
        <f t="shared" si="64"/>
        <v>3149317.92</v>
      </c>
      <c r="BG40" s="92">
        <f t="shared" si="64"/>
        <v>119</v>
      </c>
      <c r="BH40" s="92">
        <f t="shared" si="64"/>
        <v>5416472.8799999999</v>
      </c>
      <c r="BI40" s="92">
        <f t="shared" si="64"/>
        <v>48</v>
      </c>
      <c r="BJ40" s="92">
        <f t="shared" si="64"/>
        <v>4185811.3079999993</v>
      </c>
      <c r="BK40" s="92">
        <f t="shared" si="64"/>
        <v>0</v>
      </c>
      <c r="BL40" s="92">
        <f t="shared" si="64"/>
        <v>0</v>
      </c>
      <c r="BM40" s="92">
        <f t="shared" si="64"/>
        <v>53</v>
      </c>
      <c r="BN40" s="92">
        <f t="shared" si="64"/>
        <v>2880667.9440000001</v>
      </c>
      <c r="BO40" s="92">
        <f t="shared" si="64"/>
        <v>8</v>
      </c>
      <c r="BP40" s="92">
        <f t="shared" si="64"/>
        <v>457816.79999999993</v>
      </c>
      <c r="BQ40" s="92">
        <f t="shared" si="64"/>
        <v>12</v>
      </c>
      <c r="BR40" s="92">
        <f t="shared" si="64"/>
        <v>963723.6</v>
      </c>
      <c r="BS40" s="92">
        <f t="shared" si="64"/>
        <v>4</v>
      </c>
      <c r="BT40" s="92">
        <f t="shared" si="64"/>
        <v>253453.53599999999</v>
      </c>
      <c r="BU40" s="92">
        <f t="shared" si="64"/>
        <v>24</v>
      </c>
      <c r="BV40" s="92">
        <f t="shared" si="64"/>
        <v>2283313.2000000002</v>
      </c>
      <c r="BW40" s="92">
        <f t="shared" si="64"/>
        <v>36</v>
      </c>
      <c r="BX40" s="92">
        <f t="shared" si="64"/>
        <v>1986694.08</v>
      </c>
      <c r="BY40" s="92">
        <f t="shared" si="64"/>
        <v>18</v>
      </c>
      <c r="BZ40" s="92">
        <f t="shared" ref="BZ40:DN40" si="65">SUM(BZ41:BZ45)</f>
        <v>787906.55999999994</v>
      </c>
      <c r="CA40" s="92">
        <f t="shared" si="65"/>
        <v>0</v>
      </c>
      <c r="CB40" s="92">
        <f t="shared" si="65"/>
        <v>0</v>
      </c>
      <c r="CC40" s="92">
        <f t="shared" si="65"/>
        <v>5</v>
      </c>
      <c r="CD40" s="92">
        <f t="shared" si="65"/>
        <v>428212.5959999999</v>
      </c>
      <c r="CE40" s="92">
        <f t="shared" si="65"/>
        <v>0</v>
      </c>
      <c r="CF40" s="92">
        <f t="shared" si="65"/>
        <v>0</v>
      </c>
      <c r="CG40" s="92">
        <f t="shared" si="65"/>
        <v>0</v>
      </c>
      <c r="CH40" s="92">
        <f t="shared" si="65"/>
        <v>0</v>
      </c>
      <c r="CI40" s="92">
        <f t="shared" si="65"/>
        <v>0</v>
      </c>
      <c r="CJ40" s="92">
        <f t="shared" si="65"/>
        <v>0</v>
      </c>
      <c r="CK40" s="92">
        <f t="shared" si="65"/>
        <v>5</v>
      </c>
      <c r="CL40" s="92">
        <f t="shared" si="65"/>
        <v>105477.4</v>
      </c>
      <c r="CM40" s="92">
        <f t="shared" si="65"/>
        <v>0</v>
      </c>
      <c r="CN40" s="92">
        <f t="shared" si="65"/>
        <v>0</v>
      </c>
      <c r="CO40" s="92">
        <f t="shared" si="65"/>
        <v>3</v>
      </c>
      <c r="CP40" s="92">
        <f t="shared" si="65"/>
        <v>63286.439999999981</v>
      </c>
      <c r="CQ40" s="92">
        <f t="shared" si="65"/>
        <v>4</v>
      </c>
      <c r="CR40" s="92">
        <f t="shared" si="65"/>
        <v>136216.52799999999</v>
      </c>
      <c r="CS40" s="92">
        <f t="shared" si="65"/>
        <v>32</v>
      </c>
      <c r="CT40" s="92">
        <f t="shared" si="65"/>
        <v>2081649.3879999998</v>
      </c>
      <c r="CU40" s="92">
        <f t="shared" si="65"/>
        <v>15</v>
      </c>
      <c r="CV40" s="92">
        <f t="shared" si="65"/>
        <v>542455.19999999995</v>
      </c>
      <c r="CW40" s="92">
        <f t="shared" si="65"/>
        <v>16</v>
      </c>
      <c r="CX40" s="92">
        <f t="shared" si="65"/>
        <v>767285.56799999997</v>
      </c>
      <c r="CY40" s="92">
        <f t="shared" si="65"/>
        <v>0</v>
      </c>
      <c r="CZ40" s="92">
        <f t="shared" si="65"/>
        <v>0</v>
      </c>
      <c r="DA40" s="92">
        <f t="shared" si="65"/>
        <v>0</v>
      </c>
      <c r="DB40" s="95">
        <f t="shared" si="65"/>
        <v>0</v>
      </c>
      <c r="DC40" s="92">
        <f t="shared" si="65"/>
        <v>13</v>
      </c>
      <c r="DD40" s="92">
        <f t="shared" si="65"/>
        <v>470127.83999999997</v>
      </c>
      <c r="DE40" s="96">
        <f t="shared" si="65"/>
        <v>0</v>
      </c>
      <c r="DF40" s="92">
        <f t="shared" si="65"/>
        <v>0</v>
      </c>
      <c r="DG40" s="92">
        <f t="shared" si="65"/>
        <v>29</v>
      </c>
      <c r="DH40" s="92">
        <f t="shared" si="65"/>
        <v>1185083.7935999997</v>
      </c>
      <c r="DI40" s="92">
        <v>0</v>
      </c>
      <c r="DJ40" s="92">
        <f t="shared" si="65"/>
        <v>0</v>
      </c>
      <c r="DK40" s="92">
        <f t="shared" si="65"/>
        <v>12</v>
      </c>
      <c r="DL40" s="92">
        <f t="shared" si="65"/>
        <v>796634.20799999975</v>
      </c>
      <c r="DM40" s="92">
        <f t="shared" si="65"/>
        <v>1055</v>
      </c>
      <c r="DN40" s="92">
        <f t="shared" si="65"/>
        <v>61778927.137600012</v>
      </c>
    </row>
    <row r="41" spans="1:118" ht="15.75" customHeight="1" x14ac:dyDescent="0.25">
      <c r="A41" s="82"/>
      <c r="B41" s="83">
        <v>23</v>
      </c>
      <c r="C41" s="65" t="s">
        <v>165</v>
      </c>
      <c r="D41" s="66">
        <v>22900</v>
      </c>
      <c r="E41" s="84">
        <v>0.94</v>
      </c>
      <c r="F41" s="84"/>
      <c r="G41" s="67">
        <v>1</v>
      </c>
      <c r="H41" s="68"/>
      <c r="I41" s="66">
        <v>1.4</v>
      </c>
      <c r="J41" s="66">
        <v>1.68</v>
      </c>
      <c r="K41" s="66">
        <v>2.23</v>
      </c>
      <c r="L41" s="69">
        <v>2.57</v>
      </c>
      <c r="M41" s="72">
        <v>10</v>
      </c>
      <c r="N41" s="71">
        <f t="shared" si="55"/>
        <v>331500.40000000002</v>
      </c>
      <c r="O41" s="72"/>
      <c r="P41" s="72">
        <f>(O41*$D41*$E41*$G41*$I41*$P$12)</f>
        <v>0</v>
      </c>
      <c r="Q41" s="72">
        <v>15</v>
      </c>
      <c r="R41" s="71">
        <f>(Q41*$D41*$E41*$G41*$I41*$R$12)</f>
        <v>497250.60000000003</v>
      </c>
      <c r="S41" s="72"/>
      <c r="T41" s="71">
        <f t="shared" ref="T41:T45" si="66">(S41/12*7*$D41*$E41*$G41*$I41*$T$12)+(S41/12*5*$D41*$E41*$G41*$I41*$T$13)</f>
        <v>0</v>
      </c>
      <c r="U41" s="72">
        <v>0</v>
      </c>
      <c r="V41" s="71">
        <f>(U41*$D41*$E41*$G41*$I41*$V$12)</f>
        <v>0</v>
      </c>
      <c r="W41" s="72">
        <v>0</v>
      </c>
      <c r="X41" s="71">
        <f>(W41*$D41*$E41*$G41*$I41*$X$12)</f>
        <v>0</v>
      </c>
      <c r="Y41" s="72"/>
      <c r="Z41" s="71">
        <f>(Y41*$D41*$E41*$G41*$I41*$Z$12)</f>
        <v>0</v>
      </c>
      <c r="AA41" s="72">
        <v>0</v>
      </c>
      <c r="AB41" s="71">
        <f>(AA41*$D41*$E41*$G41*$I41*$AB$12)</f>
        <v>0</v>
      </c>
      <c r="AC41" s="72">
        <v>110</v>
      </c>
      <c r="AD41" s="71">
        <f>(AC41*$D41*$E41*$G41*$I41*$AD$12)</f>
        <v>3646504.4000000004</v>
      </c>
      <c r="AE41" s="72">
        <v>0</v>
      </c>
      <c r="AF41" s="71">
        <f>(AE41*$D41*$E41*$G41*$I41*$AF$12)</f>
        <v>0</v>
      </c>
      <c r="AG41" s="74"/>
      <c r="AH41" s="71">
        <f>(AG41*$D41*$E41*$G41*$I41*$AH$12)</f>
        <v>0</v>
      </c>
      <c r="AI41" s="72">
        <v>21</v>
      </c>
      <c r="AJ41" s="71">
        <f>(AI41*$D41*$E41*$G41*$I41*$AJ$12)</f>
        <v>696150.84</v>
      </c>
      <c r="AK41" s="86">
        <v>0</v>
      </c>
      <c r="AL41" s="71">
        <f>(AK41*$D41*$E41*$G41*$J41*$AL$12)</f>
        <v>0</v>
      </c>
      <c r="AM41" s="72">
        <v>11</v>
      </c>
      <c r="AN41" s="77">
        <f>(AM41*$D41*$E41*$G41*$J41*$AN$12)</f>
        <v>437580.52799999999</v>
      </c>
      <c r="AO41" s="72"/>
      <c r="AP41" s="71">
        <f>(AO41*$D41*$E41*$G41*$I41*$AP$12)</f>
        <v>0</v>
      </c>
      <c r="AQ41" s="72">
        <v>0</v>
      </c>
      <c r="AR41" s="72">
        <f>(AQ41*$D41*$E41*$G41*$I41*$AR$12)</f>
        <v>0</v>
      </c>
      <c r="AS41" s="72">
        <f>132+25</f>
        <v>157</v>
      </c>
      <c r="AT41" s="72">
        <f>(AS41*$D41*$E41*$G41*$I41*$AT$12)</f>
        <v>5441127.0199999996</v>
      </c>
      <c r="AU41" s="72">
        <v>0</v>
      </c>
      <c r="AV41" s="71">
        <f>(AU41*$D41*$E41*$G41*$I41*$AV$12)</f>
        <v>0</v>
      </c>
      <c r="AW41" s="72">
        <v>0</v>
      </c>
      <c r="AX41" s="71">
        <f>(AW41*$D41*$E41*$G41*$I41*$AX$12)</f>
        <v>0</v>
      </c>
      <c r="AY41" s="72">
        <v>0</v>
      </c>
      <c r="AZ41" s="71">
        <f>(AY41*$D41*$E41*$G41*$I41*$AZ$12)</f>
        <v>0</v>
      </c>
      <c r="BA41" s="72">
        <v>11</v>
      </c>
      <c r="BB41" s="71">
        <f>(BA41*$D41*$E41*$G41*$I41*$BB$12)</f>
        <v>364650.44</v>
      </c>
      <c r="BC41" s="72">
        <v>12</v>
      </c>
      <c r="BD41" s="71">
        <f>(BC41*$D41*$E41*$G41*$I41*$BD$12)</f>
        <v>397800.48</v>
      </c>
      <c r="BE41" s="72">
        <v>44</v>
      </c>
      <c r="BF41" s="71">
        <f>(BE41*$D41*$E41*$G41*$J41*$BF$12)</f>
        <v>1591201.92</v>
      </c>
      <c r="BG41" s="72">
        <v>108</v>
      </c>
      <c r="BH41" s="71">
        <f>(BG41*$D41*$E41*$G41*$J41*$BH$12)</f>
        <v>3905677.44</v>
      </c>
      <c r="BI41" s="72">
        <v>30</v>
      </c>
      <c r="BJ41" s="71">
        <f>(BI41*$D41*$E41*$G41*$J41*$BJ$12)</f>
        <v>1247646.9599999997</v>
      </c>
      <c r="BK41" s="72">
        <v>0</v>
      </c>
      <c r="BL41" s="71">
        <f>(BK41*$D41*$E41*$G41*$J41*$BL$12)</f>
        <v>0</v>
      </c>
      <c r="BM41" s="72">
        <v>45</v>
      </c>
      <c r="BN41" s="71">
        <f>(BM41*$D41*$E41*$G41*$J41*$BN$12)</f>
        <v>1790102.16</v>
      </c>
      <c r="BO41" s="72">
        <v>7</v>
      </c>
      <c r="BP41" s="71">
        <f>(BO41*$D41*$E41*$G41*$J41*$BP$12)</f>
        <v>253145.75999999998</v>
      </c>
      <c r="BQ41" s="72">
        <v>10</v>
      </c>
      <c r="BR41" s="71">
        <f>(BQ41*$D41*$E41*$G41*$J41*$BR$12)</f>
        <v>452046</v>
      </c>
      <c r="BS41" s="72">
        <v>3</v>
      </c>
      <c r="BT41" s="71">
        <f>(BS41*$D41*$E41*$G41*$J41*$BT$12)</f>
        <v>97641.935999999987</v>
      </c>
      <c r="BU41" s="72">
        <v>17</v>
      </c>
      <c r="BV41" s="71">
        <f>(BU41*$D41*$E41*$G41*$J41*$BV$12)</f>
        <v>768478.2</v>
      </c>
      <c r="BW41" s="72">
        <v>31</v>
      </c>
      <c r="BX41" s="71">
        <f>(BW41*$D41*$E41*$G41*$J41*$BX$12)</f>
        <v>1121074.08</v>
      </c>
      <c r="BY41" s="72">
        <v>17</v>
      </c>
      <c r="BZ41" s="79">
        <f>(BY41*$D41*$E41*$G41*$J41*$BZ$12)</f>
        <v>614782.55999999994</v>
      </c>
      <c r="CA41" s="72">
        <v>0</v>
      </c>
      <c r="CB41" s="71">
        <f>(CA41*$D41*$E41*$G41*$I41*$CB$12)</f>
        <v>0</v>
      </c>
      <c r="CC41" s="72">
        <v>3</v>
      </c>
      <c r="CD41" s="71">
        <f>(CC41*$D41*$E41*$G41*$I41*$CD$12)</f>
        <v>102162.39599999996</v>
      </c>
      <c r="CE41" s="72">
        <v>0</v>
      </c>
      <c r="CF41" s="71">
        <f>(CE41*$D41*$E41*$G41*$I41*$CF$12)</f>
        <v>0</v>
      </c>
      <c r="CG41" s="72"/>
      <c r="CH41" s="72">
        <f>(CG41*$D41*$E41*$G41*$I41*$CH$12)</f>
        <v>0</v>
      </c>
      <c r="CI41" s="72"/>
      <c r="CJ41" s="71">
        <f>(CI41*$D41*$E41*$G41*$J41*$CJ$12)</f>
        <v>0</v>
      </c>
      <c r="CK41" s="72">
        <v>5</v>
      </c>
      <c r="CL41" s="71">
        <f>(CK41*$D41*$E41*$G41*$I41*$CL$12)</f>
        <v>105477.4</v>
      </c>
      <c r="CM41" s="72"/>
      <c r="CN41" s="71">
        <f>(CM41*$D41*$E41*$G41*$I41*$CN$12)</f>
        <v>0</v>
      </c>
      <c r="CO41" s="72">
        <v>3</v>
      </c>
      <c r="CP41" s="71">
        <f>(CO41*$D41*$E41*$G41*$I41*$CP$12)</f>
        <v>63286.439999999981</v>
      </c>
      <c r="CQ41" s="72">
        <v>4</v>
      </c>
      <c r="CR41" s="71">
        <f>(CQ41*$D41*$E41*$G41*$I41*$CR$12)</f>
        <v>136216.52799999999</v>
      </c>
      <c r="CS41" s="72">
        <v>25</v>
      </c>
      <c r="CT41" s="71">
        <f>(CS41*$D41*$E41*$G41*$I41*$CT$12)</f>
        <v>851353.29999999993</v>
      </c>
      <c r="CU41" s="72">
        <v>15</v>
      </c>
      <c r="CV41" s="71">
        <f>(CU41*$D41*$E41*$G41*$J41*$CV$12)</f>
        <v>542455.19999999995</v>
      </c>
      <c r="CW41" s="86">
        <v>14</v>
      </c>
      <c r="CX41" s="71">
        <f>(CW41*$D41*$E41*$G41*$J41*$CX$12)</f>
        <v>455662.36799999996</v>
      </c>
      <c r="CY41" s="72"/>
      <c r="CZ41" s="71">
        <f>(CY41*$D41*$E41*$G41*$I41*$CZ$12)</f>
        <v>0</v>
      </c>
      <c r="DA41" s="72"/>
      <c r="DB41" s="77">
        <f>(DA41*$D41*$E41*$G41*$J41*$DB$12)</f>
        <v>0</v>
      </c>
      <c r="DC41" s="72">
        <v>13</v>
      </c>
      <c r="DD41" s="71">
        <f>(DC41*$D41*$E41*$G41*$J41*$DD$12)</f>
        <v>470127.83999999997</v>
      </c>
      <c r="DE41" s="87"/>
      <c r="DF41" s="71">
        <f>(DE41*$D41*$E41*$G41*$J41*$DF$12)</f>
        <v>0</v>
      </c>
      <c r="DG41" s="72">
        <v>29</v>
      </c>
      <c r="DH41" s="71">
        <f>(DG41*$D41*$E41*$G41*$J41*$DH$12)</f>
        <v>1185083.7935999997</v>
      </c>
      <c r="DI41" s="72"/>
      <c r="DJ41" s="71">
        <f>(DI41*$D41*$E41*$G41*$K41*$DJ$12)</f>
        <v>0</v>
      </c>
      <c r="DK41" s="72">
        <v>12</v>
      </c>
      <c r="DL41" s="79">
        <f>(DK41*$D41*$E41*$G41*$L41*$DL$12)</f>
        <v>796634.20799999975</v>
      </c>
      <c r="DM41" s="81">
        <f t="shared" ref="DM41:DN45" si="67">SUM(M41,O41,Q41,S41,U41,W41,Y41,AA41,AC41,AE41,AG41,AI41,AK41,AO41,AQ41,CE41,AS41,AU41,AW41,AY41,BA41,CI41,BC41,BE41,BG41,BK41,AM41,BM41,BO41,BQ41,BS41,BU41,BW41,BY41,CA41,CC41,CG41,CK41,CM41,CO41,CQ41,CS41,CU41,CW41,BI41,CY41,DA41,DC41,DE41,DG41,DI41,DK41)</f>
        <v>782</v>
      </c>
      <c r="DN41" s="79">
        <f t="shared" si="67"/>
        <v>28362821.197600007</v>
      </c>
    </row>
    <row r="42" spans="1:118" ht="15.75" customHeight="1" x14ac:dyDescent="0.25">
      <c r="A42" s="82"/>
      <c r="B42" s="83">
        <v>24</v>
      </c>
      <c r="C42" s="65" t="s">
        <v>166</v>
      </c>
      <c r="D42" s="66">
        <v>22900</v>
      </c>
      <c r="E42" s="84">
        <v>5.32</v>
      </c>
      <c r="F42" s="84"/>
      <c r="G42" s="67">
        <v>1</v>
      </c>
      <c r="H42" s="68"/>
      <c r="I42" s="66">
        <v>1.4</v>
      </c>
      <c r="J42" s="66">
        <v>1.68</v>
      </c>
      <c r="K42" s="66">
        <v>2.23</v>
      </c>
      <c r="L42" s="69">
        <v>2.57</v>
      </c>
      <c r="M42" s="72">
        <v>3</v>
      </c>
      <c r="N42" s="71">
        <f t="shared" si="55"/>
        <v>562845.36</v>
      </c>
      <c r="O42" s="72"/>
      <c r="P42" s="72">
        <f>(O42*$D42*$E42*$G42*$I42*$P$12)</f>
        <v>0</v>
      </c>
      <c r="Q42" s="72">
        <v>4</v>
      </c>
      <c r="R42" s="71">
        <f>(Q42*$D42*$E42*$G42*$I42*$R$12)</f>
        <v>750460.48</v>
      </c>
      <c r="S42" s="72"/>
      <c r="T42" s="71">
        <f t="shared" si="66"/>
        <v>0</v>
      </c>
      <c r="U42" s="72"/>
      <c r="V42" s="71">
        <f>(U42*$D42*$E42*$G42*$I42*$V$12)</f>
        <v>0</v>
      </c>
      <c r="W42" s="72"/>
      <c r="X42" s="71">
        <f>(W42*$D42*$E42*$G42*$I42*$X$12)</f>
        <v>0</v>
      </c>
      <c r="Y42" s="72"/>
      <c r="Z42" s="71">
        <f>(Y42*$D42*$E42*$G42*$I42*$Z$12)</f>
        <v>0</v>
      </c>
      <c r="AA42" s="72"/>
      <c r="AB42" s="71">
        <f>(AA42*$D42*$E42*$G42*$I42*$AB$12)</f>
        <v>0</v>
      </c>
      <c r="AC42" s="72">
        <v>1</v>
      </c>
      <c r="AD42" s="71">
        <f>(AC42*$D42*$E42*$G42*$I42*$AD$12)</f>
        <v>187615.12</v>
      </c>
      <c r="AE42" s="72"/>
      <c r="AF42" s="71">
        <f>(AE42*$D42*$E42*$G42*$I42*$AF$12)</f>
        <v>0</v>
      </c>
      <c r="AG42" s="74"/>
      <c r="AH42" s="71">
        <f>(AG42*$D42*$E42*$G42*$I42*$AH$12)</f>
        <v>0</v>
      </c>
      <c r="AI42" s="72"/>
      <c r="AJ42" s="71">
        <f>(AI42*$D42*$E42*$G42*$I42*$AJ$12)</f>
        <v>0</v>
      </c>
      <c r="AK42" s="86">
        <v>0</v>
      </c>
      <c r="AL42" s="71">
        <f>(AK42*$D42*$E42*$G42*$J42*$AL$12)</f>
        <v>0</v>
      </c>
      <c r="AM42" s="72"/>
      <c r="AN42" s="77">
        <f>(AM42*$D42*$E42*$G42*$J42*$AN$12)</f>
        <v>0</v>
      </c>
      <c r="AO42" s="72"/>
      <c r="AP42" s="71">
        <f>(AO42*$D42*$E42*$G42*$I42*$AP$12)</f>
        <v>0</v>
      </c>
      <c r="AQ42" s="72"/>
      <c r="AR42" s="72">
        <f>(AQ42*$D42*$E42*$G42*$I42*$AR$12)</f>
        <v>0</v>
      </c>
      <c r="AS42" s="72">
        <v>4</v>
      </c>
      <c r="AT42" s="72">
        <f>(AS42*$D42*$E42*$G42*$I42*$AT$12)</f>
        <v>784572.31999999983</v>
      </c>
      <c r="AU42" s="72"/>
      <c r="AV42" s="71">
        <f>(AU42*$D42*$E42*$G42*$I42*$AV$12)</f>
        <v>0</v>
      </c>
      <c r="AW42" s="72"/>
      <c r="AX42" s="71">
        <f>(AW42*$D42*$E42*$G42*$I42*$AX$12)</f>
        <v>0</v>
      </c>
      <c r="AY42" s="72"/>
      <c r="AZ42" s="71">
        <f>(AY42*$D42*$E42*$G42*$I42*$AZ$12)</f>
        <v>0</v>
      </c>
      <c r="BA42" s="72"/>
      <c r="BB42" s="71">
        <f>(BA42*$D42*$E42*$G42*$I42*$BB$12)</f>
        <v>0</v>
      </c>
      <c r="BC42" s="72"/>
      <c r="BD42" s="71">
        <f>(BC42*$D42*$E42*$G42*$I42*$BD$12)</f>
        <v>0</v>
      </c>
      <c r="BE42" s="72"/>
      <c r="BF42" s="71">
        <f>(BE42*$D42*$E42*$G42*$J42*$BF$12)</f>
        <v>0</v>
      </c>
      <c r="BG42" s="72"/>
      <c r="BH42" s="71">
        <f>(BG42*$D42*$E42*$G42*$J42*$BH$12)</f>
        <v>0</v>
      </c>
      <c r="BI42" s="72">
        <v>3</v>
      </c>
      <c r="BJ42" s="71">
        <f>(BI42*$D42*$E42*$G42*$J42*$BJ$12)</f>
        <v>706115.08799999999</v>
      </c>
      <c r="BK42" s="72"/>
      <c r="BL42" s="71">
        <f>(BK42*$D42*$E42*$G42*$J42*$BL$12)</f>
        <v>0</v>
      </c>
      <c r="BM42" s="72"/>
      <c r="BN42" s="71">
        <f>(BM42*$D42*$E42*$G42*$J42*$BN$12)</f>
        <v>0</v>
      </c>
      <c r="BO42" s="72">
        <v>1</v>
      </c>
      <c r="BP42" s="71">
        <f>(BO42*$D42*$E42*$G42*$J42*$BP$12)</f>
        <v>204671.03999999998</v>
      </c>
      <c r="BQ42" s="72">
        <v>2</v>
      </c>
      <c r="BR42" s="71">
        <f>(BQ42*$D42*$E42*$G42*$J42*$BR$12)</f>
        <v>511677.6</v>
      </c>
      <c r="BS42" s="72"/>
      <c r="BT42" s="71">
        <f>(BS42*$D42*$E42*$G42*$J42*$BT$12)</f>
        <v>0</v>
      </c>
      <c r="BU42" s="72"/>
      <c r="BV42" s="71">
        <f>(BU42*$D42*$E42*$G42*$J42*$BV$12)</f>
        <v>0</v>
      </c>
      <c r="BW42" s="72"/>
      <c r="BX42" s="71">
        <f>(BW42*$D42*$E42*$G42*$J42*$BX$12)</f>
        <v>0</v>
      </c>
      <c r="BY42" s="72"/>
      <c r="BZ42" s="79">
        <f>(BY42*$D42*$E42*$G42*$J42*$BZ$12)</f>
        <v>0</v>
      </c>
      <c r="CA42" s="72"/>
      <c r="CB42" s="71">
        <f>(CA42*$D42*$E42*$G42*$I42*$CB$12)</f>
        <v>0</v>
      </c>
      <c r="CC42" s="72"/>
      <c r="CD42" s="71">
        <f>(CC42*$D42*$E42*$G42*$I42*$CD$12)</f>
        <v>0</v>
      </c>
      <c r="CE42" s="72"/>
      <c r="CF42" s="71">
        <f>(CE42*$D42*$E42*$G42*$I42*$CF$12)</f>
        <v>0</v>
      </c>
      <c r="CG42" s="72"/>
      <c r="CH42" s="72">
        <f>(CG42*$D42*$E42*$G42*$I42*$CH$12)</f>
        <v>0</v>
      </c>
      <c r="CI42" s="72"/>
      <c r="CJ42" s="71">
        <f>(CI42*$D42*$E42*$G42*$J42*$CJ$12)</f>
        <v>0</v>
      </c>
      <c r="CK42" s="72"/>
      <c r="CL42" s="71">
        <f>(CK42*$D42*$E42*$G42*$I42*$CL$12)</f>
        <v>0</v>
      </c>
      <c r="CM42" s="72"/>
      <c r="CN42" s="71">
        <f>(CM42*$D42*$E42*$G42*$I42*$CN$12)</f>
        <v>0</v>
      </c>
      <c r="CO42" s="72"/>
      <c r="CP42" s="71">
        <f>(CO42*$D42*$E42*$G42*$I42*$CP$12)</f>
        <v>0</v>
      </c>
      <c r="CQ42" s="72"/>
      <c r="CR42" s="71">
        <f>(CQ42*$D42*$E42*$G42*$I42*$CR$12)</f>
        <v>0</v>
      </c>
      <c r="CS42" s="72">
        <v>3</v>
      </c>
      <c r="CT42" s="71">
        <f>(CS42*$D42*$E42*$G42*$I42*$CT$12)</f>
        <v>578195.68799999997</v>
      </c>
      <c r="CU42" s="72"/>
      <c r="CV42" s="71">
        <f>(CU42*$D42*$E42*$G42*$J42*$CV$12)</f>
        <v>0</v>
      </c>
      <c r="CW42" s="86">
        <v>0</v>
      </c>
      <c r="CX42" s="71">
        <f>(CW42*$D42*$E42*$G42*$J42*$CX$12)</f>
        <v>0</v>
      </c>
      <c r="CY42" s="72"/>
      <c r="CZ42" s="71">
        <f>(CY42*$D42*$E42*$G42*$I42*$CZ$12)</f>
        <v>0</v>
      </c>
      <c r="DA42" s="72"/>
      <c r="DB42" s="77">
        <f>(DA42*$D42*$E42*$G42*$J42*$DB$12)</f>
        <v>0</v>
      </c>
      <c r="DC42" s="72"/>
      <c r="DD42" s="71">
        <f>(DC42*$D42*$E42*$G42*$J42*$DD$12)</f>
        <v>0</v>
      </c>
      <c r="DE42" s="87"/>
      <c r="DF42" s="71">
        <f>(DE42*$D42*$E42*$G42*$J42*$DF$12)</f>
        <v>0</v>
      </c>
      <c r="DG42" s="72"/>
      <c r="DH42" s="71">
        <f>(DG42*$D42*$E42*$G42*$J42*$DH$12)</f>
        <v>0</v>
      </c>
      <c r="DI42" s="72"/>
      <c r="DJ42" s="71">
        <f>(DI42*$D42*$E42*$G42*$K42*$DJ$12)</f>
        <v>0</v>
      </c>
      <c r="DK42" s="72"/>
      <c r="DL42" s="79">
        <f>(DK42*$D42*$E42*$G42*$L42*$DL$12)</f>
        <v>0</v>
      </c>
      <c r="DM42" s="81">
        <f t="shared" si="67"/>
        <v>21</v>
      </c>
      <c r="DN42" s="79">
        <f t="shared" si="67"/>
        <v>4286152.6960000005</v>
      </c>
    </row>
    <row r="43" spans="1:118" ht="15.75" customHeight="1" x14ac:dyDescent="0.25">
      <c r="A43" s="82"/>
      <c r="B43" s="83">
        <v>25</v>
      </c>
      <c r="C43" s="65" t="s">
        <v>167</v>
      </c>
      <c r="D43" s="66">
        <v>22900</v>
      </c>
      <c r="E43" s="84">
        <v>4.5</v>
      </c>
      <c r="F43" s="84"/>
      <c r="G43" s="67">
        <v>1</v>
      </c>
      <c r="H43" s="68"/>
      <c r="I43" s="66">
        <v>1.4</v>
      </c>
      <c r="J43" s="66">
        <v>1.68</v>
      </c>
      <c r="K43" s="66">
        <v>2.23</v>
      </c>
      <c r="L43" s="69">
        <v>2.57</v>
      </c>
      <c r="M43" s="72">
        <v>30</v>
      </c>
      <c r="N43" s="71">
        <f t="shared" si="55"/>
        <v>4760910</v>
      </c>
      <c r="O43" s="72"/>
      <c r="P43" s="72">
        <f>(O43*$D43*$E43*$G43*$I43*$P$12)</f>
        <v>0</v>
      </c>
      <c r="Q43" s="72">
        <v>51</v>
      </c>
      <c r="R43" s="71">
        <f>(Q43*$D43*$E43*$G43*$I43*$R$12)</f>
        <v>8093547</v>
      </c>
      <c r="S43" s="72"/>
      <c r="T43" s="71">
        <f t="shared" si="66"/>
        <v>0</v>
      </c>
      <c r="U43" s="72">
        <v>0</v>
      </c>
      <c r="V43" s="71">
        <f>(U43*$D43*$E43*$G43*$I43*$V$12)</f>
        <v>0</v>
      </c>
      <c r="W43" s="72">
        <v>0</v>
      </c>
      <c r="X43" s="71">
        <f>(W43*$D43*$E43*$G43*$I43*$X$12)</f>
        <v>0</v>
      </c>
      <c r="Y43" s="72"/>
      <c r="Z43" s="71">
        <f>(Y43*$D43*$E43*$G43*$I43*$Z$12)</f>
        <v>0</v>
      </c>
      <c r="AA43" s="72">
        <v>0</v>
      </c>
      <c r="AB43" s="71">
        <f>(AA43*$D43*$E43*$G43*$I43*$AB$12)</f>
        <v>0</v>
      </c>
      <c r="AC43" s="72">
        <v>7</v>
      </c>
      <c r="AD43" s="71">
        <f>(AC43*$D43*$E43*$G43*$I43*$AD$12)</f>
        <v>1110879</v>
      </c>
      <c r="AE43" s="72">
        <v>0</v>
      </c>
      <c r="AF43" s="71">
        <f>(AE43*$D43*$E43*$G43*$I43*$AF$12)</f>
        <v>0</v>
      </c>
      <c r="AG43" s="74"/>
      <c r="AH43" s="71">
        <f>(AG43*$D43*$E43*$G43*$I43*$AH$12)</f>
        <v>0</v>
      </c>
      <c r="AI43" s="72"/>
      <c r="AJ43" s="71">
        <f>(AI43*$D43*$E43*$G43*$I43*$AJ$12)</f>
        <v>0</v>
      </c>
      <c r="AK43" s="86">
        <v>0</v>
      </c>
      <c r="AL43" s="71">
        <f>(AK43*$D43*$E43*$G43*$J43*$AL$12)</f>
        <v>0</v>
      </c>
      <c r="AM43" s="72">
        <v>0</v>
      </c>
      <c r="AN43" s="77">
        <f>(AM43*$D43*$E43*$G43*$J43*$AN$12)</f>
        <v>0</v>
      </c>
      <c r="AO43" s="72"/>
      <c r="AP43" s="71">
        <f>(AO43*$D43*$E43*$G43*$I43*$AP$12)</f>
        <v>0</v>
      </c>
      <c r="AQ43" s="72">
        <v>0</v>
      </c>
      <c r="AR43" s="72">
        <f>(AQ43*$D43*$E43*$G43*$I43*$AR$12)</f>
        <v>0</v>
      </c>
      <c r="AS43" s="72"/>
      <c r="AT43" s="72">
        <f>(AS43*$D43*$E43*$G43*$I43*$AT$12)</f>
        <v>0</v>
      </c>
      <c r="AU43" s="72">
        <v>0</v>
      </c>
      <c r="AV43" s="71">
        <f>(AU43*$D43*$E43*$G43*$I43*$AV$12)</f>
        <v>0</v>
      </c>
      <c r="AW43" s="72">
        <v>0</v>
      </c>
      <c r="AX43" s="71">
        <f>(AW43*$D43*$E43*$G43*$I43*$AX$12)</f>
        <v>0</v>
      </c>
      <c r="AY43" s="72">
        <v>0</v>
      </c>
      <c r="AZ43" s="71">
        <f>(AY43*$D43*$E43*$G43*$I43*$AZ$12)</f>
        <v>0</v>
      </c>
      <c r="BA43" s="72"/>
      <c r="BB43" s="71">
        <f>(BA43*$D43*$E43*$G43*$I43*$BB$12)</f>
        <v>0</v>
      </c>
      <c r="BC43" s="72"/>
      <c r="BD43" s="71">
        <f>(BC43*$D43*$E43*$G43*$I43*$BD$12)</f>
        <v>0</v>
      </c>
      <c r="BE43" s="72">
        <v>9</v>
      </c>
      <c r="BF43" s="71">
        <f>(BE43*$D43*$E43*$G43*$J43*$BF$12)</f>
        <v>1558116</v>
      </c>
      <c r="BG43" s="72">
        <v>8</v>
      </c>
      <c r="BH43" s="71">
        <f>(BG43*$D43*$E43*$G43*$J43*$BH$12)</f>
        <v>1384992</v>
      </c>
      <c r="BI43" s="72">
        <v>10</v>
      </c>
      <c r="BJ43" s="71">
        <f>(BI43*$D43*$E43*$G43*$J43*$BJ$12)</f>
        <v>1990925.9999999998</v>
      </c>
      <c r="BK43" s="72">
        <v>0</v>
      </c>
      <c r="BL43" s="71">
        <f>(BK43*$D43*$E43*$G43*$J43*$BL$12)</f>
        <v>0</v>
      </c>
      <c r="BM43" s="72">
        <v>5</v>
      </c>
      <c r="BN43" s="71">
        <f>(BM43*$D43*$E43*$G43*$J43*$BN$12)</f>
        <v>952182.00000000012</v>
      </c>
      <c r="BO43" s="72"/>
      <c r="BP43" s="71">
        <f>(BO43*$D43*$E43*$G43*$J43*$BP$12)</f>
        <v>0</v>
      </c>
      <c r="BQ43" s="72"/>
      <c r="BR43" s="71">
        <f>(BQ43*$D43*$E43*$G43*$J43*$BR$12)</f>
        <v>0</v>
      </c>
      <c r="BS43" s="72">
        <v>1</v>
      </c>
      <c r="BT43" s="71">
        <f>(BS43*$D43*$E43*$G43*$J43*$BT$12)</f>
        <v>155811.6</v>
      </c>
      <c r="BU43" s="72">
        <v>7</v>
      </c>
      <c r="BV43" s="71">
        <f>(BU43*$D43*$E43*$G43*$J43*$BV$12)</f>
        <v>1514835</v>
      </c>
      <c r="BW43" s="72">
        <v>5</v>
      </c>
      <c r="BX43" s="71">
        <f>(BW43*$D43*$E43*$G43*$J43*$BX$12)</f>
        <v>865620</v>
      </c>
      <c r="BY43" s="72">
        <v>1</v>
      </c>
      <c r="BZ43" s="79">
        <f>(BY43*$D43*$E43*$G43*$J43*$BZ$12)</f>
        <v>173124</v>
      </c>
      <c r="CA43" s="72">
        <v>0</v>
      </c>
      <c r="CB43" s="71">
        <f>(CA43*$D43*$E43*$G43*$I43*$CB$12)</f>
        <v>0</v>
      </c>
      <c r="CC43" s="72">
        <v>2</v>
      </c>
      <c r="CD43" s="71">
        <f>(CC43*$D43*$E43*$G43*$I43*$CD$12)</f>
        <v>326050.19999999995</v>
      </c>
      <c r="CE43" s="72">
        <v>0</v>
      </c>
      <c r="CF43" s="71">
        <f>(CE43*$D43*$E43*$G43*$I43*$CF$12)</f>
        <v>0</v>
      </c>
      <c r="CG43" s="72"/>
      <c r="CH43" s="72">
        <f>(CG43*$D43*$E43*$G43*$I43*$CH$12)</f>
        <v>0</v>
      </c>
      <c r="CI43" s="72"/>
      <c r="CJ43" s="71">
        <f>(CI43*$D43*$E43*$G43*$J43*$CJ$12)</f>
        <v>0</v>
      </c>
      <c r="CK43" s="72">
        <v>0</v>
      </c>
      <c r="CL43" s="71">
        <f>(CK43*$D43*$E43*$G43*$I43*$CL$12)</f>
        <v>0</v>
      </c>
      <c r="CM43" s="72"/>
      <c r="CN43" s="71">
        <f>(CM43*$D43*$E43*$G43*$I43*$CN$12)</f>
        <v>0</v>
      </c>
      <c r="CO43" s="72"/>
      <c r="CP43" s="71">
        <f>(CO43*$D43*$E43*$G43*$I43*$CP$12)</f>
        <v>0</v>
      </c>
      <c r="CQ43" s="72"/>
      <c r="CR43" s="71">
        <f>(CQ43*$D43*$E43*$G43*$I43*$CR$12)</f>
        <v>0</v>
      </c>
      <c r="CS43" s="72">
        <v>4</v>
      </c>
      <c r="CT43" s="71">
        <f>(CS43*$D43*$E43*$G43*$I43*$CT$12)</f>
        <v>652100.39999999991</v>
      </c>
      <c r="CU43" s="72">
        <v>0</v>
      </c>
      <c r="CV43" s="71">
        <f>(CU43*$D43*$E43*$G43*$J43*$CV$12)</f>
        <v>0</v>
      </c>
      <c r="CW43" s="86">
        <v>2</v>
      </c>
      <c r="CX43" s="71">
        <f>(CW43*$D43*$E43*$G43*$J43*$CX$12)</f>
        <v>311623.2</v>
      </c>
      <c r="CY43" s="72"/>
      <c r="CZ43" s="71">
        <f>(CY43*$D43*$E43*$G43*$I43*$CZ$12)</f>
        <v>0</v>
      </c>
      <c r="DA43" s="72">
        <v>0</v>
      </c>
      <c r="DB43" s="77">
        <f>(DA43*$D43*$E43*$G43*$J43*$DB$12)</f>
        <v>0</v>
      </c>
      <c r="DC43" s="72">
        <v>0</v>
      </c>
      <c r="DD43" s="71">
        <f>(DC43*$D43*$E43*$G43*$J43*$DD$12)</f>
        <v>0</v>
      </c>
      <c r="DE43" s="87"/>
      <c r="DF43" s="71">
        <f>(DE43*$D43*$E43*$G43*$J43*$DF$12)</f>
        <v>0</v>
      </c>
      <c r="DG43" s="72"/>
      <c r="DH43" s="71">
        <f>(DG43*$D43*$E43*$G43*$J43*$DH$12)</f>
        <v>0</v>
      </c>
      <c r="DI43" s="72"/>
      <c r="DJ43" s="71">
        <f>(DI43*$D43*$E43*$G43*$K43*$DJ$12)</f>
        <v>0</v>
      </c>
      <c r="DK43" s="72"/>
      <c r="DL43" s="79">
        <f>(DK43*$D43*$E43*$G43*$L43*$DL$12)</f>
        <v>0</v>
      </c>
      <c r="DM43" s="81">
        <f t="shared" si="67"/>
        <v>142</v>
      </c>
      <c r="DN43" s="79">
        <f t="shared" si="67"/>
        <v>23850716.399999999</v>
      </c>
    </row>
    <row r="44" spans="1:118" ht="33.75" customHeight="1" x14ac:dyDescent="0.25">
      <c r="A44" s="82"/>
      <c r="B44" s="83">
        <v>26</v>
      </c>
      <c r="C44" s="65" t="s">
        <v>168</v>
      </c>
      <c r="D44" s="66">
        <v>22900</v>
      </c>
      <c r="E44" s="84">
        <v>1.0900000000000001</v>
      </c>
      <c r="F44" s="84"/>
      <c r="G44" s="67">
        <v>1</v>
      </c>
      <c r="H44" s="68"/>
      <c r="I44" s="66">
        <v>1.4</v>
      </c>
      <c r="J44" s="66">
        <v>1.68</v>
      </c>
      <c r="K44" s="66">
        <v>2.23</v>
      </c>
      <c r="L44" s="69">
        <v>2.57</v>
      </c>
      <c r="M44" s="72">
        <v>10</v>
      </c>
      <c r="N44" s="71">
        <f t="shared" si="55"/>
        <v>384399.4</v>
      </c>
      <c r="O44" s="72"/>
      <c r="P44" s="72">
        <f>(O44*$D44*$E44*$G44*$I44*$P$12)</f>
        <v>0</v>
      </c>
      <c r="Q44" s="72">
        <v>4</v>
      </c>
      <c r="R44" s="71">
        <f>(Q44*$D44*$E44*$G44*$I44*$R$12)</f>
        <v>153759.76</v>
      </c>
      <c r="S44" s="72"/>
      <c r="T44" s="71">
        <f t="shared" si="66"/>
        <v>0</v>
      </c>
      <c r="U44" s="72"/>
      <c r="V44" s="71">
        <f>(U44*$D44*$E44*$G44*$I44*$V$12)</f>
        <v>0</v>
      </c>
      <c r="W44" s="72">
        <v>0</v>
      </c>
      <c r="X44" s="71">
        <f>(W44*$D44*$E44*$G44*$I44*$X$12)</f>
        <v>0</v>
      </c>
      <c r="Y44" s="72"/>
      <c r="Z44" s="71">
        <f>(Y44*$D44*$E44*$G44*$I44*$Z$12)</f>
        <v>0</v>
      </c>
      <c r="AA44" s="72">
        <v>0</v>
      </c>
      <c r="AB44" s="71">
        <f>(AA44*$D44*$E44*$G44*$I44*$AB$12)</f>
        <v>0</v>
      </c>
      <c r="AC44" s="72">
        <v>5</v>
      </c>
      <c r="AD44" s="71">
        <f>(AC44*$D44*$E44*$G44*$I44*$AD$12)</f>
        <v>192199.7</v>
      </c>
      <c r="AE44" s="72">
        <v>0</v>
      </c>
      <c r="AF44" s="71">
        <f>(AE44*$D44*$E44*$G44*$I44*$AF$12)</f>
        <v>0</v>
      </c>
      <c r="AG44" s="74"/>
      <c r="AH44" s="71">
        <f>(AG44*$D44*$E44*$G44*$I44*$AH$12)</f>
        <v>0</v>
      </c>
      <c r="AI44" s="72">
        <v>70</v>
      </c>
      <c r="AJ44" s="71">
        <f>(AI44*$D44*$E44*$G44*$I44*$AJ$12)</f>
        <v>2690795.8000000003</v>
      </c>
      <c r="AK44" s="86">
        <v>0</v>
      </c>
      <c r="AL44" s="71">
        <f>(AK44*$D44*$E44*$G44*$J44*$AL$12)</f>
        <v>0</v>
      </c>
      <c r="AM44" s="72">
        <v>0</v>
      </c>
      <c r="AN44" s="77">
        <f>(AM44*$D44*$E44*$G44*$J44*$AN$12)</f>
        <v>0</v>
      </c>
      <c r="AO44" s="72"/>
      <c r="AP44" s="71">
        <f>(AO44*$D44*$E44*$G44*$I44*$AP$12)</f>
        <v>0</v>
      </c>
      <c r="AQ44" s="72">
        <v>0</v>
      </c>
      <c r="AR44" s="72">
        <f>(AQ44*$D44*$E44*$G44*$I44*$AR$12)</f>
        <v>0</v>
      </c>
      <c r="AS44" s="72">
        <v>2</v>
      </c>
      <c r="AT44" s="72">
        <f>(AS44*$D44*$E44*$G44*$I44*$AT$12)</f>
        <v>80374.42</v>
      </c>
      <c r="AU44" s="72">
        <v>0</v>
      </c>
      <c r="AV44" s="71">
        <f>(AU44*$D44*$E44*$G44*$I44*$AV$12)</f>
        <v>0</v>
      </c>
      <c r="AW44" s="72">
        <v>0</v>
      </c>
      <c r="AX44" s="71">
        <f>(AW44*$D44*$E44*$G44*$I44*$AX$12)</f>
        <v>0</v>
      </c>
      <c r="AY44" s="72">
        <v>0</v>
      </c>
      <c r="AZ44" s="71">
        <f>(AY44*$D44*$E44*$G44*$I44*$AZ$12)</f>
        <v>0</v>
      </c>
      <c r="BA44" s="72"/>
      <c r="BB44" s="71">
        <f>(BA44*$D44*$E44*$G44*$I44*$BB$12)</f>
        <v>0</v>
      </c>
      <c r="BC44" s="72"/>
      <c r="BD44" s="71">
        <f>(BC44*$D44*$E44*$G44*$I44*$BD$12)</f>
        <v>0</v>
      </c>
      <c r="BE44" s="72"/>
      <c r="BF44" s="71">
        <f>(BE44*$D44*$E44*$G44*$J44*$BF$12)</f>
        <v>0</v>
      </c>
      <c r="BG44" s="72">
        <v>3</v>
      </c>
      <c r="BH44" s="71">
        <f>(BG44*$D44*$E44*$G44*$J44*$BH$12)</f>
        <v>125803.44</v>
      </c>
      <c r="BI44" s="72">
        <v>5</v>
      </c>
      <c r="BJ44" s="71">
        <f>(BI44*$D44*$E44*$G44*$J44*$BJ$12)</f>
        <v>241123.26</v>
      </c>
      <c r="BK44" s="72">
        <v>0</v>
      </c>
      <c r="BL44" s="71">
        <f>(BK44*$D44*$E44*$G44*$J44*$BL$12)</f>
        <v>0</v>
      </c>
      <c r="BM44" s="72">
        <v>3</v>
      </c>
      <c r="BN44" s="71">
        <f>(BM44*$D44*$E44*$G44*$J44*$BN$12)</f>
        <v>138383.78400000001</v>
      </c>
      <c r="BO44" s="72"/>
      <c r="BP44" s="71">
        <f>(BO44*$D44*$E44*$G44*$J44*$BP$12)</f>
        <v>0</v>
      </c>
      <c r="BQ44" s="72"/>
      <c r="BR44" s="71">
        <f>(BQ44*$D44*$E44*$G44*$J44*$BR$12)</f>
        <v>0</v>
      </c>
      <c r="BS44" s="72"/>
      <c r="BT44" s="71">
        <f>(BS44*$D44*$E44*$G44*$J44*$BT$12)</f>
        <v>0</v>
      </c>
      <c r="BU44" s="72"/>
      <c r="BV44" s="71">
        <f>(BU44*$D44*$E44*$G44*$J44*$BV$12)</f>
        <v>0</v>
      </c>
      <c r="BW44" s="72"/>
      <c r="BX44" s="71">
        <f>(BW44*$D44*$E44*$G44*$J44*$BX$12)</f>
        <v>0</v>
      </c>
      <c r="BY44" s="72"/>
      <c r="BZ44" s="79">
        <f>(BY44*$D44*$E44*$G44*$J44*$BZ$12)</f>
        <v>0</v>
      </c>
      <c r="CA44" s="72">
        <v>0</v>
      </c>
      <c r="CB44" s="71">
        <f>(CA44*$D44*$E44*$G44*$I44*$CB$12)</f>
        <v>0</v>
      </c>
      <c r="CC44" s="72">
        <v>0</v>
      </c>
      <c r="CD44" s="71">
        <f>(CC44*$D44*$E44*$G44*$I44*$CD$12)</f>
        <v>0</v>
      </c>
      <c r="CE44" s="72">
        <v>0</v>
      </c>
      <c r="CF44" s="71">
        <f>(CE44*$D44*$E44*$G44*$I44*$CF$12)</f>
        <v>0</v>
      </c>
      <c r="CG44" s="72"/>
      <c r="CH44" s="72">
        <f>(CG44*$D44*$E44*$G44*$I44*$CH$12)</f>
        <v>0</v>
      </c>
      <c r="CI44" s="72"/>
      <c r="CJ44" s="71">
        <f>(CI44*$D44*$E44*$G44*$J44*$CJ$12)</f>
        <v>0</v>
      </c>
      <c r="CK44" s="72">
        <v>0</v>
      </c>
      <c r="CL44" s="71">
        <f>(CK44*$D44*$E44*$G44*$I44*$CL$12)</f>
        <v>0</v>
      </c>
      <c r="CM44" s="72"/>
      <c r="CN44" s="71">
        <f>(CM44*$D44*$E44*$G44*$I44*$CN$12)</f>
        <v>0</v>
      </c>
      <c r="CO44" s="72"/>
      <c r="CP44" s="71">
        <f>(CO44*$D44*$E44*$G44*$I44*$CP$12)</f>
        <v>0</v>
      </c>
      <c r="CQ44" s="72"/>
      <c r="CR44" s="71">
        <f>(CQ44*$D44*$E44*$G44*$I44*$CR$12)</f>
        <v>0</v>
      </c>
      <c r="CS44" s="72"/>
      <c r="CT44" s="71">
        <f>(CS44*$D44*$E44*$G44*$I44*$CT$12)</f>
        <v>0</v>
      </c>
      <c r="CU44" s="72">
        <v>0</v>
      </c>
      <c r="CV44" s="71">
        <f>(CU44*$D44*$E44*$G44*$J44*$CV$12)</f>
        <v>0</v>
      </c>
      <c r="CW44" s="86">
        <v>0</v>
      </c>
      <c r="CX44" s="71">
        <f>(CW44*$D44*$E44*$G44*$J44*$CX$12)</f>
        <v>0</v>
      </c>
      <c r="CY44" s="72"/>
      <c r="CZ44" s="71">
        <f>(CY44*$D44*$E44*$G44*$I44*$CZ$12)</f>
        <v>0</v>
      </c>
      <c r="DA44" s="72">
        <v>0</v>
      </c>
      <c r="DB44" s="77">
        <f>(DA44*$D44*$E44*$G44*$J44*$DB$12)</f>
        <v>0</v>
      </c>
      <c r="DC44" s="72">
        <v>0</v>
      </c>
      <c r="DD44" s="71">
        <f>(DC44*$D44*$E44*$G44*$J44*$DD$12)</f>
        <v>0</v>
      </c>
      <c r="DE44" s="87"/>
      <c r="DF44" s="71">
        <f>(DE44*$D44*$E44*$G44*$J44*$DF$12)</f>
        <v>0</v>
      </c>
      <c r="DG44" s="72"/>
      <c r="DH44" s="71">
        <f>(DG44*$D44*$E44*$G44*$J44*$DH$12)</f>
        <v>0</v>
      </c>
      <c r="DI44" s="72"/>
      <c r="DJ44" s="71">
        <f>(DI44*$D44*$E44*$G44*$K44*$DJ$12)</f>
        <v>0</v>
      </c>
      <c r="DK44" s="72"/>
      <c r="DL44" s="79">
        <f>(DK44*$D44*$E44*$G44*$L44*$DL$12)</f>
        <v>0</v>
      </c>
      <c r="DM44" s="81">
        <f t="shared" si="67"/>
        <v>102</v>
      </c>
      <c r="DN44" s="79">
        <f t="shared" si="67"/>
        <v>4006839.5640000002</v>
      </c>
    </row>
    <row r="45" spans="1:118" ht="36.75" customHeight="1" x14ac:dyDescent="0.25">
      <c r="A45" s="82"/>
      <c r="B45" s="83">
        <v>27</v>
      </c>
      <c r="C45" s="65" t="s">
        <v>169</v>
      </c>
      <c r="D45" s="66">
        <v>22900</v>
      </c>
      <c r="E45" s="91">
        <v>4.51</v>
      </c>
      <c r="F45" s="91"/>
      <c r="G45" s="67">
        <v>1</v>
      </c>
      <c r="H45" s="68"/>
      <c r="I45" s="66">
        <v>1.4</v>
      </c>
      <c r="J45" s="66">
        <v>1.68</v>
      </c>
      <c r="K45" s="66">
        <v>2.23</v>
      </c>
      <c r="L45" s="69">
        <v>2.57</v>
      </c>
      <c r="M45" s="72">
        <v>8</v>
      </c>
      <c r="N45" s="71">
        <f>(M45*$D45*$E45*$G45*$I45*$N$12)</f>
        <v>1272397.2799999998</v>
      </c>
      <c r="O45" s="72"/>
      <c r="P45" s="72">
        <f>(O45*$D45*$E45*$G45*$I45*$P$12)</f>
        <v>0</v>
      </c>
      <c r="Q45" s="72"/>
      <c r="R45" s="71">
        <f>(Q45*$D45*$E45*$G45*$I45*$R$12)</f>
        <v>0</v>
      </c>
      <c r="S45" s="72"/>
      <c r="T45" s="71">
        <f t="shared" si="66"/>
        <v>0</v>
      </c>
      <c r="U45" s="72"/>
      <c r="V45" s="71">
        <f>(U45*$D45*$E45*$G45*$I45*$V$12)</f>
        <v>0</v>
      </c>
      <c r="W45" s="72"/>
      <c r="X45" s="71">
        <f>(W45*$D45*$E45*$G45*$I45*$X$12)</f>
        <v>0</v>
      </c>
      <c r="Y45" s="72"/>
      <c r="Z45" s="71">
        <f>(Y45*$D45*$E45*$G45*$I45*$Z$12)</f>
        <v>0</v>
      </c>
      <c r="AA45" s="72"/>
      <c r="AB45" s="71">
        <f>(AA45*$D45*$E45*$G45*$I45*$AB$12)</f>
        <v>0</v>
      </c>
      <c r="AC45" s="72"/>
      <c r="AD45" s="71">
        <f>(AC45*$D45*$E45*$G45*$I45*$AD$12)</f>
        <v>0</v>
      </c>
      <c r="AE45" s="72"/>
      <c r="AF45" s="71">
        <f>(AE45*$D45*$E45*$G45*$I45*$AF$12)</f>
        <v>0</v>
      </c>
      <c r="AG45" s="74"/>
      <c r="AH45" s="71">
        <f>(AG45*$D45*$E45*$G45*$I45*$AH$12)</f>
        <v>0</v>
      </c>
      <c r="AI45" s="72"/>
      <c r="AJ45" s="71">
        <f>(AI45*$D45*$E45*$G45*$I45*$AJ$12)</f>
        <v>0</v>
      </c>
      <c r="AK45" s="86"/>
      <c r="AL45" s="71">
        <f>(AK45*$D45*$E45*$G45*$J45*$AL$12)</f>
        <v>0</v>
      </c>
      <c r="AM45" s="72"/>
      <c r="AN45" s="77">
        <f>(AM45*$D45*$E45*$G45*$J45*$AN$12)</f>
        <v>0</v>
      </c>
      <c r="AO45" s="72"/>
      <c r="AP45" s="71">
        <f>(AO45*$D45*$E45*$G45*$I45*$AP$12)</f>
        <v>0</v>
      </c>
      <c r="AQ45" s="72"/>
      <c r="AR45" s="72">
        <f>(AQ45*$D45*$E45*$G45*$I45*$AR$12)</f>
        <v>0</v>
      </c>
      <c r="AS45" s="72"/>
      <c r="AT45" s="72">
        <f>(AS45*$D45*$E45*$G45*$I45*$AT$12)</f>
        <v>0</v>
      </c>
      <c r="AU45" s="72"/>
      <c r="AV45" s="71">
        <f>(AU45*$D45*$E45*$G45*$I45*$AV$12)</f>
        <v>0</v>
      </c>
      <c r="AW45" s="72"/>
      <c r="AX45" s="71">
        <f>(AW45*$D45*$E45*$G45*$I45*$AX$12)</f>
        <v>0</v>
      </c>
      <c r="AY45" s="72"/>
      <c r="AZ45" s="71">
        <f>(AY45*$D45*$E45*$G45*$I45*$AZ$12)</f>
        <v>0</v>
      </c>
      <c r="BA45" s="72"/>
      <c r="BB45" s="71">
        <f>(BA45*$D45*$E45*$G45*$I45*$BB$12)</f>
        <v>0</v>
      </c>
      <c r="BC45" s="72"/>
      <c r="BD45" s="71">
        <f>(BC45*$D45*$E45*$G45*$I45*$BD$12)</f>
        <v>0</v>
      </c>
      <c r="BE45" s="72"/>
      <c r="BF45" s="71">
        <f>(BE45*$D45*$E45*$G45*$J45*$BF$12)</f>
        <v>0</v>
      </c>
      <c r="BG45" s="72"/>
      <c r="BH45" s="71">
        <f>(BG45*$D45*$E45*$G45*$J45*$BH$12)</f>
        <v>0</v>
      </c>
      <c r="BI45" s="72">
        <v>0</v>
      </c>
      <c r="BJ45" s="71">
        <f>(BI45*$D45*$E45*$G45*$J45*$BJ$12)</f>
        <v>0</v>
      </c>
      <c r="BK45" s="72"/>
      <c r="BL45" s="71">
        <f>(BK45*$D45*$E45*$G45*$J45*$BL$12)</f>
        <v>0</v>
      </c>
      <c r="BM45" s="72"/>
      <c r="BN45" s="71">
        <f>(BM45*$D45*$E45*$G45*$J45*$BN$12)</f>
        <v>0</v>
      </c>
      <c r="BO45" s="72"/>
      <c r="BP45" s="71">
        <f>(BO45*$D45*$E45*$G45*$J45*$BP$12)</f>
        <v>0</v>
      </c>
      <c r="BQ45" s="72"/>
      <c r="BR45" s="71">
        <f>(BQ45*$D45*$E45*$G45*$J45*$BR$12)</f>
        <v>0</v>
      </c>
      <c r="BS45" s="72"/>
      <c r="BT45" s="71">
        <f>(BS45*$D45*$E45*$G45*$J45*$BT$12)</f>
        <v>0</v>
      </c>
      <c r="BU45" s="72"/>
      <c r="BV45" s="71">
        <f>(BU45*$D45*$E45*$G45*$J45*$BV$12)</f>
        <v>0</v>
      </c>
      <c r="BW45" s="72"/>
      <c r="BX45" s="71">
        <f>(BW45*$D45*$E45*$G45*$J45*$BX$12)</f>
        <v>0</v>
      </c>
      <c r="BY45" s="72"/>
      <c r="BZ45" s="79">
        <f>(BY45*$D45*$E45*$G45*$J45*$BZ$12)</f>
        <v>0</v>
      </c>
      <c r="CA45" s="72"/>
      <c r="CB45" s="71">
        <f>(CA45*$D45*$E45*$G45*$I45*$CB$12)</f>
        <v>0</v>
      </c>
      <c r="CC45" s="72"/>
      <c r="CD45" s="71">
        <f>(CC45*$D45*$E45*$G45*$I45*$CD$12)</f>
        <v>0</v>
      </c>
      <c r="CE45" s="72"/>
      <c r="CF45" s="71">
        <f>(CE45*$D45*$E45*$G45*$I45*$CF$12)</f>
        <v>0</v>
      </c>
      <c r="CG45" s="72"/>
      <c r="CH45" s="72">
        <f>(CG45*$D45*$E45*$G45*$I45*$CH$12)</f>
        <v>0</v>
      </c>
      <c r="CI45" s="72"/>
      <c r="CJ45" s="71">
        <f>(CI45*$D45*$E45*$G45*$J45*$CJ$12)</f>
        <v>0</v>
      </c>
      <c r="CK45" s="72"/>
      <c r="CL45" s="71">
        <f>(CK45*$D45*$E45*$G45*$I45*$CL$12)</f>
        <v>0</v>
      </c>
      <c r="CM45" s="72"/>
      <c r="CN45" s="71">
        <f>(CM45*$D45*$E45*$G45*$I45*$CN$12)</f>
        <v>0</v>
      </c>
      <c r="CO45" s="72"/>
      <c r="CP45" s="71">
        <f>(CO45*$D45*$E45*$G45*$I45*$CP$12)</f>
        <v>0</v>
      </c>
      <c r="CQ45" s="72"/>
      <c r="CR45" s="71">
        <f>(CQ45*$D45*$E45*$G45*$I45*$CR$12)</f>
        <v>0</v>
      </c>
      <c r="CS45" s="72"/>
      <c r="CT45" s="71">
        <f>(CS45*$D45*$E45*$G45*$I45*$CT$12)</f>
        <v>0</v>
      </c>
      <c r="CU45" s="72"/>
      <c r="CV45" s="71">
        <f>(CU45*$D45*$E45*$G45*$J45*$CV$12)</f>
        <v>0</v>
      </c>
      <c r="CW45" s="86"/>
      <c r="CX45" s="71">
        <f>(CW45*$D45*$E45*$G45*$J45*$CX$12)</f>
        <v>0</v>
      </c>
      <c r="CY45" s="72"/>
      <c r="CZ45" s="71">
        <f>(CY45*$D45*$E45*$G45*$I45*$CZ$12)</f>
        <v>0</v>
      </c>
      <c r="DA45" s="72"/>
      <c r="DB45" s="77">
        <f>(DA45*$D45*$E45*$G45*$J45*$DB$12)</f>
        <v>0</v>
      </c>
      <c r="DC45" s="72"/>
      <c r="DD45" s="71">
        <f>(DC45*$D45*$E45*$G45*$J45*$DD$12)</f>
        <v>0</v>
      </c>
      <c r="DE45" s="87"/>
      <c r="DF45" s="71">
        <f>(DE45*$D45*$E45*$G45*$J45*$DF$12)</f>
        <v>0</v>
      </c>
      <c r="DG45" s="72"/>
      <c r="DH45" s="71">
        <f>(DG45*$D45*$E45*$G45*$J45*$DH$12)</f>
        <v>0</v>
      </c>
      <c r="DI45" s="72"/>
      <c r="DJ45" s="71">
        <f>(DI45*$D45*$E45*$G45*$K45*$DJ$12)</f>
        <v>0</v>
      </c>
      <c r="DK45" s="72"/>
      <c r="DL45" s="79">
        <f>(DK45*$D45*$E45*$G45*$L45*$DL$12)</f>
        <v>0</v>
      </c>
      <c r="DM45" s="81">
        <f t="shared" si="67"/>
        <v>8</v>
      </c>
      <c r="DN45" s="79">
        <f t="shared" si="67"/>
        <v>1272397.2799999998</v>
      </c>
    </row>
    <row r="46" spans="1:118" ht="15.75" customHeight="1" x14ac:dyDescent="0.25">
      <c r="A46" s="82">
        <v>6</v>
      </c>
      <c r="B46" s="146"/>
      <c r="C46" s="144" t="s">
        <v>170</v>
      </c>
      <c r="D46" s="66">
        <v>22900</v>
      </c>
      <c r="E46" s="50">
        <v>0.8</v>
      </c>
      <c r="F46" s="50"/>
      <c r="G46" s="67">
        <v>1</v>
      </c>
      <c r="H46" s="68"/>
      <c r="I46" s="66">
        <v>1.4</v>
      </c>
      <c r="J46" s="66">
        <v>1.68</v>
      </c>
      <c r="K46" s="66">
        <v>2.23</v>
      </c>
      <c r="L46" s="69">
        <v>2.57</v>
      </c>
      <c r="M46" s="92">
        <f>SUM(M47:M49)</f>
        <v>24</v>
      </c>
      <c r="N46" s="92">
        <f t="shared" ref="N46:BY46" si="68">SUM(N47:N49)</f>
        <v>742509.6</v>
      </c>
      <c r="O46" s="92">
        <f t="shared" si="68"/>
        <v>8</v>
      </c>
      <c r="P46" s="92">
        <f t="shared" si="68"/>
        <v>208774.72</v>
      </c>
      <c r="Q46" s="92">
        <f t="shared" si="68"/>
        <v>60</v>
      </c>
      <c r="R46" s="92">
        <f t="shared" si="68"/>
        <v>1419937.4</v>
      </c>
      <c r="S46" s="92">
        <f t="shared" si="68"/>
        <v>0</v>
      </c>
      <c r="T46" s="92">
        <f t="shared" si="68"/>
        <v>0</v>
      </c>
      <c r="U46" s="92">
        <f t="shared" si="68"/>
        <v>0</v>
      </c>
      <c r="V46" s="92">
        <f t="shared" si="68"/>
        <v>0</v>
      </c>
      <c r="W46" s="92">
        <f t="shared" si="68"/>
        <v>0</v>
      </c>
      <c r="X46" s="92">
        <f t="shared" si="68"/>
        <v>0</v>
      </c>
      <c r="Y46" s="92">
        <f t="shared" si="68"/>
        <v>1430</v>
      </c>
      <c r="Z46" s="92">
        <f t="shared" si="68"/>
        <v>61568024</v>
      </c>
      <c r="AA46" s="92">
        <f t="shared" si="68"/>
        <v>0</v>
      </c>
      <c r="AB46" s="92">
        <f t="shared" si="68"/>
        <v>0</v>
      </c>
      <c r="AC46" s="92">
        <f t="shared" si="68"/>
        <v>15</v>
      </c>
      <c r="AD46" s="92">
        <f t="shared" si="68"/>
        <v>391452.60000000003</v>
      </c>
      <c r="AE46" s="92">
        <f t="shared" si="68"/>
        <v>0</v>
      </c>
      <c r="AF46" s="92">
        <f t="shared" si="68"/>
        <v>0</v>
      </c>
      <c r="AG46" s="92">
        <f t="shared" si="68"/>
        <v>5</v>
      </c>
      <c r="AH46" s="92">
        <f t="shared" si="68"/>
        <v>130484.2</v>
      </c>
      <c r="AI46" s="92">
        <f t="shared" si="68"/>
        <v>153</v>
      </c>
      <c r="AJ46" s="92">
        <f t="shared" si="68"/>
        <v>2594679.92</v>
      </c>
      <c r="AK46" s="92">
        <f t="shared" si="68"/>
        <v>0</v>
      </c>
      <c r="AL46" s="92">
        <f t="shared" si="68"/>
        <v>0</v>
      </c>
      <c r="AM46" s="92">
        <f t="shared" si="68"/>
        <v>3</v>
      </c>
      <c r="AN46" s="92">
        <f t="shared" si="68"/>
        <v>59016.048000000003</v>
      </c>
      <c r="AO46" s="92">
        <v>5</v>
      </c>
      <c r="AP46" s="92">
        <f t="shared" si="68"/>
        <v>118621.99999999999</v>
      </c>
      <c r="AQ46" s="92">
        <f t="shared" si="68"/>
        <v>0</v>
      </c>
      <c r="AR46" s="92">
        <f t="shared" si="68"/>
        <v>0</v>
      </c>
      <c r="AS46" s="92">
        <f t="shared" si="68"/>
        <v>300</v>
      </c>
      <c r="AT46" s="92">
        <f t="shared" si="68"/>
        <v>7083015.7999999998</v>
      </c>
      <c r="AU46" s="92">
        <f t="shared" si="68"/>
        <v>0</v>
      </c>
      <c r="AV46" s="92">
        <f t="shared" si="68"/>
        <v>0</v>
      </c>
      <c r="AW46" s="92">
        <f t="shared" si="68"/>
        <v>0</v>
      </c>
      <c r="AX46" s="92">
        <f t="shared" si="68"/>
        <v>0</v>
      </c>
      <c r="AY46" s="92">
        <f t="shared" si="68"/>
        <v>0</v>
      </c>
      <c r="AZ46" s="92">
        <f t="shared" si="68"/>
        <v>0</v>
      </c>
      <c r="BA46" s="92">
        <f t="shared" si="68"/>
        <v>29</v>
      </c>
      <c r="BB46" s="92">
        <f t="shared" si="68"/>
        <v>887420.8</v>
      </c>
      <c r="BC46" s="92">
        <f t="shared" si="68"/>
        <v>18</v>
      </c>
      <c r="BD46" s="92">
        <f t="shared" si="68"/>
        <v>353237.08</v>
      </c>
      <c r="BE46" s="92">
        <f t="shared" si="68"/>
        <v>98</v>
      </c>
      <c r="BF46" s="92">
        <f t="shared" si="68"/>
        <v>2470671.84</v>
      </c>
      <c r="BG46" s="92">
        <f t="shared" si="68"/>
        <v>4</v>
      </c>
      <c r="BH46" s="92">
        <f t="shared" si="68"/>
        <v>113877.12</v>
      </c>
      <c r="BI46" s="92">
        <f t="shared" si="68"/>
        <v>142</v>
      </c>
      <c r="BJ46" s="92">
        <f t="shared" si="68"/>
        <v>3393615.1199999996</v>
      </c>
      <c r="BK46" s="92">
        <f t="shared" si="68"/>
        <v>0</v>
      </c>
      <c r="BL46" s="92">
        <f t="shared" si="68"/>
        <v>0</v>
      </c>
      <c r="BM46" s="92">
        <f t="shared" si="68"/>
        <v>32</v>
      </c>
      <c r="BN46" s="92">
        <f t="shared" si="68"/>
        <v>670182.24</v>
      </c>
      <c r="BO46" s="92">
        <f t="shared" si="68"/>
        <v>45</v>
      </c>
      <c r="BP46" s="92">
        <f t="shared" si="68"/>
        <v>1354983.8399999999</v>
      </c>
      <c r="BQ46" s="92">
        <f t="shared" si="68"/>
        <v>14</v>
      </c>
      <c r="BR46" s="92">
        <f t="shared" si="68"/>
        <v>528797.64</v>
      </c>
      <c r="BS46" s="92">
        <f t="shared" si="68"/>
        <v>41</v>
      </c>
      <c r="BT46" s="92">
        <f t="shared" si="68"/>
        <v>1087141.7760000001</v>
      </c>
      <c r="BU46" s="92">
        <f t="shared" si="68"/>
        <v>25</v>
      </c>
      <c r="BV46" s="92">
        <f t="shared" si="68"/>
        <v>780981.6</v>
      </c>
      <c r="BW46" s="92">
        <f t="shared" si="68"/>
        <v>49</v>
      </c>
      <c r="BX46" s="92">
        <f t="shared" si="68"/>
        <v>956413.91999999993</v>
      </c>
      <c r="BY46" s="92">
        <f t="shared" si="68"/>
        <v>72</v>
      </c>
      <c r="BZ46" s="92">
        <f t="shared" ref="BZ46:DN46" si="69">SUM(BZ47:BZ49)</f>
        <v>2332942.0799999996</v>
      </c>
      <c r="CA46" s="92">
        <f t="shared" si="69"/>
        <v>227</v>
      </c>
      <c r="CB46" s="92">
        <f t="shared" si="69"/>
        <v>6085545.8439999996</v>
      </c>
      <c r="CC46" s="92">
        <f t="shared" si="69"/>
        <v>187</v>
      </c>
      <c r="CD46" s="92">
        <f t="shared" si="69"/>
        <v>3028496.6039999994</v>
      </c>
      <c r="CE46" s="92">
        <f t="shared" si="69"/>
        <v>0</v>
      </c>
      <c r="CF46" s="92">
        <f t="shared" si="69"/>
        <v>0</v>
      </c>
      <c r="CG46" s="92">
        <f t="shared" si="69"/>
        <v>0</v>
      </c>
      <c r="CH46" s="92">
        <f t="shared" si="69"/>
        <v>0</v>
      </c>
      <c r="CI46" s="92">
        <f t="shared" si="69"/>
        <v>0</v>
      </c>
      <c r="CJ46" s="92">
        <f t="shared" si="69"/>
        <v>0</v>
      </c>
      <c r="CK46" s="92">
        <f t="shared" si="69"/>
        <v>5</v>
      </c>
      <c r="CL46" s="92">
        <f t="shared" si="69"/>
        <v>67838.959999999992</v>
      </c>
      <c r="CM46" s="92">
        <f t="shared" si="69"/>
        <v>0</v>
      </c>
      <c r="CN46" s="92">
        <f t="shared" si="69"/>
        <v>0</v>
      </c>
      <c r="CO46" s="92">
        <f t="shared" si="69"/>
        <v>105</v>
      </c>
      <c r="CP46" s="92">
        <f t="shared" si="69"/>
        <v>1515796.7999999998</v>
      </c>
      <c r="CQ46" s="92">
        <f t="shared" si="69"/>
        <v>17</v>
      </c>
      <c r="CR46" s="92">
        <f t="shared" si="69"/>
        <v>484080.35199999996</v>
      </c>
      <c r="CS46" s="92">
        <f t="shared" si="69"/>
        <v>67</v>
      </c>
      <c r="CT46" s="92">
        <f t="shared" si="69"/>
        <v>3040698.64</v>
      </c>
      <c r="CU46" s="92">
        <f t="shared" si="69"/>
        <v>0</v>
      </c>
      <c r="CV46" s="92">
        <f t="shared" si="69"/>
        <v>0</v>
      </c>
      <c r="CW46" s="92">
        <f t="shared" si="69"/>
        <v>10</v>
      </c>
      <c r="CX46" s="92">
        <f t="shared" si="69"/>
        <v>256223.52</v>
      </c>
      <c r="CY46" s="92">
        <f t="shared" si="69"/>
        <v>0</v>
      </c>
      <c r="CZ46" s="92">
        <f t="shared" si="69"/>
        <v>0</v>
      </c>
      <c r="DA46" s="92">
        <f t="shared" si="69"/>
        <v>0</v>
      </c>
      <c r="DB46" s="95">
        <f t="shared" si="69"/>
        <v>0</v>
      </c>
      <c r="DC46" s="92">
        <f t="shared" si="69"/>
        <v>3</v>
      </c>
      <c r="DD46" s="92">
        <f t="shared" si="69"/>
        <v>85407.84</v>
      </c>
      <c r="DE46" s="96">
        <f t="shared" si="69"/>
        <v>11</v>
      </c>
      <c r="DF46" s="92">
        <f t="shared" si="69"/>
        <v>387489.984</v>
      </c>
      <c r="DG46" s="92">
        <f t="shared" si="69"/>
        <v>6</v>
      </c>
      <c r="DH46" s="92">
        <f t="shared" si="69"/>
        <v>193021.71839999998</v>
      </c>
      <c r="DI46" s="92">
        <v>5</v>
      </c>
      <c r="DJ46" s="92">
        <f t="shared" si="69"/>
        <v>118883.976</v>
      </c>
      <c r="DK46" s="92">
        <f t="shared" si="69"/>
        <v>41</v>
      </c>
      <c r="DL46" s="92">
        <f t="shared" si="69"/>
        <v>2196393.96</v>
      </c>
      <c r="DM46" s="92">
        <f t="shared" si="69"/>
        <v>3256</v>
      </c>
      <c r="DN46" s="92">
        <f t="shared" si="69"/>
        <v>106706659.54240002</v>
      </c>
    </row>
    <row r="47" spans="1:118" x14ac:dyDescent="0.25">
      <c r="A47" s="82"/>
      <c r="B47" s="83">
        <v>28</v>
      </c>
      <c r="C47" s="65" t="s">
        <v>171</v>
      </c>
      <c r="D47" s="66">
        <v>22900</v>
      </c>
      <c r="E47" s="84">
        <v>1.72</v>
      </c>
      <c r="F47" s="84"/>
      <c r="G47" s="67">
        <v>1</v>
      </c>
      <c r="H47" s="68"/>
      <c r="I47" s="66">
        <v>1.4</v>
      </c>
      <c r="J47" s="66">
        <v>1.68</v>
      </c>
      <c r="K47" s="66">
        <v>2.23</v>
      </c>
      <c r="L47" s="69">
        <v>2.57</v>
      </c>
      <c r="M47" s="72">
        <v>4</v>
      </c>
      <c r="N47" s="71">
        <f t="shared" ref="N47" si="70">(M47*$D47*$E47*$G47*$I47)</f>
        <v>220572.79999999999</v>
      </c>
      <c r="O47" s="72"/>
      <c r="P47" s="72">
        <f t="shared" ref="P47" si="71">(O47*$D47*$E47*$G47*$I47)</f>
        <v>0</v>
      </c>
      <c r="Q47" s="72">
        <v>5</v>
      </c>
      <c r="R47" s="71">
        <f t="shared" ref="R47" si="72">(Q47*$D47*$E47*$G47*$I47)</f>
        <v>275716</v>
      </c>
      <c r="S47" s="72"/>
      <c r="T47" s="71">
        <f t="shared" ref="T47" si="73">(S47*$D47*$E47*$G47*$I47)</f>
        <v>0</v>
      </c>
      <c r="U47" s="72">
        <v>0</v>
      </c>
      <c r="V47" s="71">
        <f t="shared" ref="V47" si="74">(U47*$D47*$E47*$G47*$I47)</f>
        <v>0</v>
      </c>
      <c r="W47" s="72">
        <v>0</v>
      </c>
      <c r="X47" s="71">
        <f t="shared" ref="X47" si="75">(W47*$D47*$E47*$G47*$I47)</f>
        <v>0</v>
      </c>
      <c r="Y47" s="72">
        <v>900</v>
      </c>
      <c r="Z47" s="71">
        <f t="shared" ref="Z47" si="76">(Y47*$D47*$E47*$G47*$I47)</f>
        <v>49628880</v>
      </c>
      <c r="AA47" s="72">
        <v>0</v>
      </c>
      <c r="AB47" s="71">
        <f t="shared" ref="AB47" si="77">(AA47*$D47*$E47*$G47*$I47)</f>
        <v>0</v>
      </c>
      <c r="AC47" s="72"/>
      <c r="AD47" s="71">
        <f t="shared" ref="AD47" si="78">(AC47*$D47*$E47*$G47*$I47)</f>
        <v>0</v>
      </c>
      <c r="AE47" s="72">
        <v>0</v>
      </c>
      <c r="AF47" s="71">
        <f t="shared" ref="AF47" si="79">(AE47*$D47*$E47*$G47*$I47)</f>
        <v>0</v>
      </c>
      <c r="AG47" s="74"/>
      <c r="AH47" s="71">
        <f t="shared" ref="AH47" si="80">(AG47*$D47*$E47*$G47*$I47)</f>
        <v>0</v>
      </c>
      <c r="AI47" s="72">
        <v>13</v>
      </c>
      <c r="AJ47" s="71">
        <f t="shared" ref="AJ47" si="81">(AI47*$D47*$E47*$G47*$I47)</f>
        <v>716861.6</v>
      </c>
      <c r="AK47" s="86">
        <v>0</v>
      </c>
      <c r="AL47" s="71">
        <f t="shared" ref="AL47" si="82">(AK47*$D47*$E47*$G47*$J47)</f>
        <v>0</v>
      </c>
      <c r="AM47" s="72"/>
      <c r="AN47" s="77">
        <f t="shared" ref="AN47" si="83">(AM47*$D47*$E47*$G47*$J47)</f>
        <v>0</v>
      </c>
      <c r="AO47" s="72">
        <v>0</v>
      </c>
      <c r="AP47" s="71">
        <f t="shared" ref="AP47" si="84">(AO47*$D47*$E47*$G47*$I47)</f>
        <v>0</v>
      </c>
      <c r="AQ47" s="72">
        <v>0</v>
      </c>
      <c r="AR47" s="72">
        <f t="shared" ref="AR47" si="85">(AQ47*$D47*$E47*$G47*$I47)</f>
        <v>0</v>
      </c>
      <c r="AS47" s="72"/>
      <c r="AT47" s="72">
        <f t="shared" ref="AT47" si="86">(AS47*$D47*$E47*$G47*$I47)</f>
        <v>0</v>
      </c>
      <c r="AU47" s="72">
        <v>0</v>
      </c>
      <c r="AV47" s="71">
        <f t="shared" ref="AV47" si="87">(AU47*$D47*$E47*$G47*$I47)</f>
        <v>0</v>
      </c>
      <c r="AW47" s="72">
        <v>0</v>
      </c>
      <c r="AX47" s="71">
        <f t="shared" ref="AX47" si="88">(AW47*$D47*$E47*$G47*$I47)</f>
        <v>0</v>
      </c>
      <c r="AY47" s="72">
        <v>0</v>
      </c>
      <c r="AZ47" s="71">
        <f t="shared" ref="AZ47" si="89">(AY47*$D47*$E47*$G47*$I47)</f>
        <v>0</v>
      </c>
      <c r="BA47" s="72">
        <v>6</v>
      </c>
      <c r="BB47" s="71">
        <f t="shared" ref="BB47" si="90">(BA47*$D47*$E47*$G47*$I47)</f>
        <v>330859.19999999995</v>
      </c>
      <c r="BC47" s="72">
        <v>1</v>
      </c>
      <c r="BD47" s="71">
        <f t="shared" ref="BD47" si="91">(BC47*$D47*$E47*$G47*$I47)</f>
        <v>55143.199999999997</v>
      </c>
      <c r="BE47" s="72">
        <v>2</v>
      </c>
      <c r="BF47" s="71">
        <f t="shared" ref="BF47" si="92">(BE47*$D47*$E47*$G47*$J47)</f>
        <v>132343.67999999999</v>
      </c>
      <c r="BG47" s="72"/>
      <c r="BH47" s="71">
        <f t="shared" ref="BH47" si="93">(BG47*$D47*$E47*$G47*$J47)</f>
        <v>0</v>
      </c>
      <c r="BI47" s="72">
        <v>2</v>
      </c>
      <c r="BJ47" s="71">
        <f t="shared" ref="BJ47" si="94">(BI47*$D47*$E47*$G47*$J47)</f>
        <v>132343.67999999999</v>
      </c>
      <c r="BK47" s="72">
        <v>0</v>
      </c>
      <c r="BL47" s="71">
        <f t="shared" ref="BL47" si="95">(BK47*$D47*$E47*$G47*$J47)</f>
        <v>0</v>
      </c>
      <c r="BM47" s="72">
        <v>1</v>
      </c>
      <c r="BN47" s="71">
        <f t="shared" ref="BN47" si="96">(BM47*$D47*$E47*$G47*$J47)</f>
        <v>66171.839999999997</v>
      </c>
      <c r="BO47" s="72">
        <v>7</v>
      </c>
      <c r="BP47" s="71">
        <f t="shared" ref="BP47" si="97">(BO47*$D47*$E47*$G47*$J47)</f>
        <v>463202.88</v>
      </c>
      <c r="BQ47" s="72">
        <v>1</v>
      </c>
      <c r="BR47" s="71">
        <f t="shared" ref="BR47" si="98">(BQ47*$D47*$E47*$G47*$J47)</f>
        <v>66171.839999999997</v>
      </c>
      <c r="BS47" s="72">
        <v>7</v>
      </c>
      <c r="BT47" s="71">
        <f t="shared" ref="BT47" si="99">(BS47*$D47*$E47*$G47*$J47)</f>
        <v>463202.88</v>
      </c>
      <c r="BU47" s="72"/>
      <c r="BV47" s="71">
        <f t="shared" ref="BV47" si="100">(BU47*$D47*$E47*$G47*$J47)</f>
        <v>0</v>
      </c>
      <c r="BW47" s="72"/>
      <c r="BX47" s="71">
        <f t="shared" ref="BX47" si="101">(BW47*$D47*$E47*$G47*$J47)</f>
        <v>0</v>
      </c>
      <c r="BY47" s="72">
        <v>11</v>
      </c>
      <c r="BZ47" s="79">
        <f t="shared" ref="BZ47" si="102">(BY47*$D47*$E47*$G47*$J47)</f>
        <v>727890.24</v>
      </c>
      <c r="CA47" s="72"/>
      <c r="CB47" s="71">
        <f t="shared" ref="CB47" si="103">(CA47*$D47*$E47*$G47*$I47)</f>
        <v>0</v>
      </c>
      <c r="CC47" s="72"/>
      <c r="CD47" s="71">
        <f t="shared" ref="CD47" si="104">(CC47*$D47*$E47*$G47*$I47)</f>
        <v>0</v>
      </c>
      <c r="CE47" s="72">
        <v>0</v>
      </c>
      <c r="CF47" s="71">
        <f t="shared" ref="CF47" si="105">(CE47*$D47*$E47*$G47*$I47)</f>
        <v>0</v>
      </c>
      <c r="CG47" s="72"/>
      <c r="CH47" s="72">
        <f t="shared" ref="CH47" si="106">(CG47*$D47*$E47*$G47*$I47)</f>
        <v>0</v>
      </c>
      <c r="CI47" s="72"/>
      <c r="CJ47" s="71">
        <f t="shared" ref="CJ47" si="107">(CI47*$D47*$E47*$G47*$J47)</f>
        <v>0</v>
      </c>
      <c r="CK47" s="72"/>
      <c r="CL47" s="71">
        <f t="shared" ref="CL47" si="108">(CK47*$D47*$E47*$G47*$I47)</f>
        <v>0</v>
      </c>
      <c r="CM47" s="72"/>
      <c r="CN47" s="71">
        <f t="shared" ref="CN47" si="109">(CM47*$D47*$E47*$G47*$I47)</f>
        <v>0</v>
      </c>
      <c r="CO47" s="72"/>
      <c r="CP47" s="71">
        <f t="shared" ref="CP47" si="110">(CO47*$D47*$E47*$G47*$I47)</f>
        <v>0</v>
      </c>
      <c r="CQ47" s="72">
        <v>1</v>
      </c>
      <c r="CR47" s="71">
        <f t="shared" ref="CR47" si="111">(CQ47*$D47*$E47*$G47*$I47)</f>
        <v>55143.199999999997</v>
      </c>
      <c r="CS47" s="72">
        <v>45</v>
      </c>
      <c r="CT47" s="71">
        <f t="shared" ref="CT47" si="112">(CS47*$D47*$E47*$G47*$I47)</f>
        <v>2481444</v>
      </c>
      <c r="CU47" s="72"/>
      <c r="CV47" s="71">
        <f t="shared" ref="CV47" si="113">(CU47*$D47*$E47*$G47*$J47)</f>
        <v>0</v>
      </c>
      <c r="CW47" s="86">
        <v>0</v>
      </c>
      <c r="CX47" s="71">
        <f t="shared" ref="CX47" si="114">(CW47*$D47*$E47*$G47*$J47)</f>
        <v>0</v>
      </c>
      <c r="CY47" s="72"/>
      <c r="CZ47" s="71">
        <f t="shared" ref="CZ47" si="115">(CY47*$D47*$E47*$G47*$I47)</f>
        <v>0</v>
      </c>
      <c r="DA47" s="72">
        <v>0</v>
      </c>
      <c r="DB47" s="77">
        <f t="shared" ref="DB47" si="116">(DA47*$D47*$E47*$G47*$J47)</f>
        <v>0</v>
      </c>
      <c r="DC47" s="72">
        <v>0</v>
      </c>
      <c r="DD47" s="71">
        <f t="shared" ref="DD47" si="117">(DC47*$D47*$E47*$G47*$J47)</f>
        <v>0</v>
      </c>
      <c r="DE47" s="87">
        <v>1</v>
      </c>
      <c r="DF47" s="71">
        <f t="shared" ref="DF47" si="118">(DE47*$D47*$E47*$G47*$J47)</f>
        <v>66171.839999999997</v>
      </c>
      <c r="DG47" s="72"/>
      <c r="DH47" s="71">
        <f t="shared" ref="DH47" si="119">(DG47*$D47*$E47*$G47*$J47)</f>
        <v>0</v>
      </c>
      <c r="DI47" s="72"/>
      <c r="DJ47" s="71">
        <f t="shared" ref="DJ47" si="120">(DI47*$D47*$E47*$G47*$K47)</f>
        <v>0</v>
      </c>
      <c r="DK47" s="72">
        <v>3</v>
      </c>
      <c r="DL47" s="79">
        <f t="shared" ref="DL47" si="121">(DK47*$D47*$E47*$G47*$L47)</f>
        <v>303681.48</v>
      </c>
      <c r="DM47" s="81">
        <f t="shared" ref="DM47:DN49" si="122">SUM(M47,O47,Q47,S47,U47,W47,Y47,AA47,AC47,AE47,AG47,AI47,AK47,AO47,AQ47,CE47,AS47,AU47,AW47,AY47,BA47,CI47,BC47,BE47,BG47,BK47,AM47,BM47,BO47,BQ47,BS47,BU47,BW47,BY47,CA47,CC47,CG47,CK47,CM47,CO47,CQ47,CS47,CU47,CW47,BI47,CY47,DA47,DC47,DE47,DG47,DI47,DK47)</f>
        <v>1010</v>
      </c>
      <c r="DN47" s="79">
        <f t="shared" si="122"/>
        <v>56185800.360000022</v>
      </c>
    </row>
    <row r="48" spans="1:118" ht="33.75" customHeight="1" x14ac:dyDescent="0.25">
      <c r="A48" s="82"/>
      <c r="B48" s="83">
        <v>29</v>
      </c>
      <c r="C48" s="65" t="s">
        <v>172</v>
      </c>
      <c r="D48" s="66">
        <v>22900</v>
      </c>
      <c r="E48" s="84">
        <v>0.74</v>
      </c>
      <c r="F48" s="84"/>
      <c r="G48" s="67">
        <v>1</v>
      </c>
      <c r="H48" s="68"/>
      <c r="I48" s="66">
        <v>1.4</v>
      </c>
      <c r="J48" s="66">
        <v>1.68</v>
      </c>
      <c r="K48" s="66">
        <v>2.23</v>
      </c>
      <c r="L48" s="69">
        <v>2.57</v>
      </c>
      <c r="M48" s="72">
        <v>20</v>
      </c>
      <c r="N48" s="71">
        <f>(M48*$D48*$E48*$G48*$I48*$N$12)</f>
        <v>521936.8</v>
      </c>
      <c r="O48" s="72">
        <v>8</v>
      </c>
      <c r="P48" s="72">
        <f>(O48*$D48*$E48*$G48*$I48*$P$12)</f>
        <v>208774.72</v>
      </c>
      <c r="Q48" s="72">
        <v>35</v>
      </c>
      <c r="R48" s="71">
        <f>(Q48*$D48*$E48*$G48*$I48*$R$12)</f>
        <v>913389.4</v>
      </c>
      <c r="S48" s="72"/>
      <c r="T48" s="71">
        <f>(S48/12*7*$D48*$E48*$G48*$I48*$T$12)+(S48/12*5*$D48*$E48*$G48*$I48*$T$13)</f>
        <v>0</v>
      </c>
      <c r="U48" s="72">
        <v>0</v>
      </c>
      <c r="V48" s="71">
        <f>(U48*$D48*$E48*$G48*$I48*$V$12)</f>
        <v>0</v>
      </c>
      <c r="W48" s="72">
        <v>0</v>
      </c>
      <c r="X48" s="71">
        <f>(W48*$D48*$E48*$G48*$I48*$X$12)</f>
        <v>0</v>
      </c>
      <c r="Y48" s="72">
        <v>400</v>
      </c>
      <c r="Z48" s="71">
        <f>(Y48*$D48*$E48*$G48*$I48*$Z$12)</f>
        <v>10438736</v>
      </c>
      <c r="AA48" s="72">
        <v>0</v>
      </c>
      <c r="AB48" s="71">
        <f>(AA48*$D48*$E48*$G48*$I48*$AB$12)</f>
        <v>0</v>
      </c>
      <c r="AC48" s="72">
        <v>15</v>
      </c>
      <c r="AD48" s="71">
        <f>(AC48*$D48*$E48*$G48*$I48*$AD$12)</f>
        <v>391452.60000000003</v>
      </c>
      <c r="AE48" s="72">
        <v>0</v>
      </c>
      <c r="AF48" s="71">
        <f>(AE48*$D48*$E48*$G48*$I48*$AF$12)</f>
        <v>0</v>
      </c>
      <c r="AG48" s="72">
        <v>5</v>
      </c>
      <c r="AH48" s="71">
        <f>(AG48*$D48*$E48*$G48*$I48*$AH$12)</f>
        <v>130484.2</v>
      </c>
      <c r="AI48" s="72">
        <v>18</v>
      </c>
      <c r="AJ48" s="71">
        <f>(AI48*$D48*$E48*$G48*$I48*$AJ$12)</f>
        <v>469743.12</v>
      </c>
      <c r="AK48" s="86"/>
      <c r="AL48" s="71">
        <f>(AK48*$D48*$E48*$G48*$J48*$AL$12)</f>
        <v>0</v>
      </c>
      <c r="AM48" s="72">
        <v>1</v>
      </c>
      <c r="AN48" s="77">
        <f>(AM48*$D48*$E48*$G48*$J48*$AN$12)</f>
        <v>31316.208000000002</v>
      </c>
      <c r="AO48" s="72">
        <v>5</v>
      </c>
      <c r="AP48" s="71">
        <f>(AO48*$D48*$E48*$G48*$I48*$AP$12)</f>
        <v>118621.99999999999</v>
      </c>
      <c r="AQ48" s="72"/>
      <c r="AR48" s="72">
        <f>(AQ48*$D48*$E48*$G48*$I48*$AR$12)</f>
        <v>0</v>
      </c>
      <c r="AS48" s="72">
        <v>230</v>
      </c>
      <c r="AT48" s="72">
        <f>(AS48*$D48*$E48*$G48*$I48*$AT$12)</f>
        <v>6275103.7999999998</v>
      </c>
      <c r="AU48" s="72">
        <v>0</v>
      </c>
      <c r="AV48" s="71">
        <f>(AU48*$D48*$E48*$G48*$I48*$AV$12)</f>
        <v>0</v>
      </c>
      <c r="AW48" s="72">
        <v>0</v>
      </c>
      <c r="AX48" s="71">
        <f>(AW48*$D48*$E48*$G48*$I48*$AX$12)</f>
        <v>0</v>
      </c>
      <c r="AY48" s="72">
        <v>0</v>
      </c>
      <c r="AZ48" s="71">
        <f>(AY48*$D48*$E48*$G48*$I48*$AZ$12)</f>
        <v>0</v>
      </c>
      <c r="BA48" s="72">
        <v>20</v>
      </c>
      <c r="BB48" s="71">
        <f>(BA48*$D48*$E48*$G48*$I48*$BB$12)</f>
        <v>521936.8</v>
      </c>
      <c r="BC48" s="72">
        <v>7</v>
      </c>
      <c r="BD48" s="71">
        <f>(BC48*$D48*$E48*$G48*$I48*$BD$12)</f>
        <v>182677.88</v>
      </c>
      <c r="BE48" s="72">
        <v>69</v>
      </c>
      <c r="BF48" s="71">
        <f>(BE48*$D48*$E48*$G48*$J48*$BF$12)</f>
        <v>1964380.3199999998</v>
      </c>
      <c r="BG48" s="72">
        <v>4</v>
      </c>
      <c r="BH48" s="71">
        <f>(BG48*$D48*$E48*$G48*$J48*$BH$12)</f>
        <v>113877.12</v>
      </c>
      <c r="BI48" s="72">
        <v>70</v>
      </c>
      <c r="BJ48" s="71">
        <f>(BI48*$D48*$E48*$G48*$J48*$BJ$12)</f>
        <v>2291777.0399999996</v>
      </c>
      <c r="BK48" s="72">
        <v>0</v>
      </c>
      <c r="BL48" s="71">
        <f>(BK48*$D48*$E48*$G48*$J48*$BL$12)</f>
        <v>0</v>
      </c>
      <c r="BM48" s="72">
        <v>10</v>
      </c>
      <c r="BN48" s="71">
        <f>(BM48*$D48*$E48*$G48*$J48*$BN$12)</f>
        <v>313162.08</v>
      </c>
      <c r="BO48" s="72">
        <v>25</v>
      </c>
      <c r="BP48" s="71">
        <f>(BO48*$D48*$E48*$G48*$J48*$BP$12)</f>
        <v>711732</v>
      </c>
      <c r="BQ48" s="72">
        <v>13</v>
      </c>
      <c r="BR48" s="71">
        <f>(BQ48*$D48*$E48*$G48*$J48*$BR$12)</f>
        <v>462625.80000000005</v>
      </c>
      <c r="BS48" s="72">
        <v>13</v>
      </c>
      <c r="BT48" s="71">
        <f>(BS48*$D48*$E48*$G48*$J48*$BT$12)</f>
        <v>333090.576</v>
      </c>
      <c r="BU48" s="72">
        <v>20</v>
      </c>
      <c r="BV48" s="71">
        <f>(BU48*$D48*$E48*$G48*$J48*$BV$12)</f>
        <v>711732</v>
      </c>
      <c r="BW48" s="72">
        <v>19</v>
      </c>
      <c r="BX48" s="71">
        <f>(BW48*$D48*$E48*$G48*$J48*$BX$12)</f>
        <v>540916.31999999995</v>
      </c>
      <c r="BY48" s="78">
        <f>50+2</f>
        <v>52</v>
      </c>
      <c r="BZ48" s="79">
        <f>(BY48*$D48*$E48*$G48*$J48*$BZ$12)</f>
        <v>1480402.56</v>
      </c>
      <c r="CA48" s="72">
        <v>227</v>
      </c>
      <c r="CB48" s="71">
        <f>(CA48*$D48*$E48*$G48*$I48*$CB$12)</f>
        <v>6085545.8439999996</v>
      </c>
      <c r="CC48" s="72">
        <v>57</v>
      </c>
      <c r="CD48" s="71">
        <f>(CC48*$D48*$E48*$G48*$I48*$CD$12)</f>
        <v>1528088.6039999996</v>
      </c>
      <c r="CE48" s="72">
        <v>0</v>
      </c>
      <c r="CF48" s="71">
        <f>(CE48*$D48*$E48*$G48*$I48*$CF$12)</f>
        <v>0</v>
      </c>
      <c r="CG48" s="72"/>
      <c r="CH48" s="72">
        <f>(CG48*$D48*$E48*$G48*$I48*$CH$12)</f>
        <v>0</v>
      </c>
      <c r="CI48" s="72"/>
      <c r="CJ48" s="71">
        <f>(CI48*$D48*$E48*$G48*$J48*$CJ$12)</f>
        <v>0</v>
      </c>
      <c r="CK48" s="72">
        <v>2</v>
      </c>
      <c r="CL48" s="71">
        <f>(CK48*$D48*$E48*$G48*$I48*$CL$12)</f>
        <v>33214.159999999996</v>
      </c>
      <c r="CM48" s="72"/>
      <c r="CN48" s="71">
        <f>(CM48*$D48*$E48*$G48*$I48*$CN$12)</f>
        <v>0</v>
      </c>
      <c r="CO48" s="72">
        <v>60</v>
      </c>
      <c r="CP48" s="71">
        <f>(CO48*$D48*$E48*$G48*$I48*$CP$12)</f>
        <v>996424.79999999993</v>
      </c>
      <c r="CQ48" s="72">
        <v>16</v>
      </c>
      <c r="CR48" s="71">
        <f>(CQ48*$D48*$E48*$G48*$I48*$CR$12)</f>
        <v>428937.15199999994</v>
      </c>
      <c r="CS48" s="72">
        <v>20</v>
      </c>
      <c r="CT48" s="71">
        <f>(CS48*$D48*$E48*$G48*$I48*$CT$12)</f>
        <v>536171.43999999983</v>
      </c>
      <c r="CU48" s="72"/>
      <c r="CV48" s="71">
        <f>(CU48*$D48*$E48*$G48*$J48*$CV$12)</f>
        <v>0</v>
      </c>
      <c r="CW48" s="86">
        <v>10</v>
      </c>
      <c r="CX48" s="71">
        <f>(CW48*$D48*$E48*$G48*$J48*$CX$12)</f>
        <v>256223.52</v>
      </c>
      <c r="CY48" s="72"/>
      <c r="CZ48" s="71">
        <f>(CY48*$D48*$E48*$G48*$I48*$CZ$12)</f>
        <v>0</v>
      </c>
      <c r="DA48" s="72"/>
      <c r="DB48" s="77">
        <f>(DA48*$D48*$E48*$G48*$J48*$DB$12)</f>
        <v>0</v>
      </c>
      <c r="DC48" s="72">
        <v>3</v>
      </c>
      <c r="DD48" s="71">
        <f>(DC48*$D48*$E48*$G48*$J48*$DD$12)</f>
        <v>85407.84</v>
      </c>
      <c r="DE48" s="87">
        <v>9</v>
      </c>
      <c r="DF48" s="71">
        <f>(DE48*$D48*$E48*$G48*$J48*$DF$12)</f>
        <v>307468.22399999999</v>
      </c>
      <c r="DG48" s="72">
        <v>6</v>
      </c>
      <c r="DH48" s="71">
        <f>(DG48*$D48*$E48*$G48*$J48*$DH$12)</f>
        <v>193021.71839999998</v>
      </c>
      <c r="DI48" s="72">
        <v>1</v>
      </c>
      <c r="DJ48" s="71">
        <f>(DI48*$D48*$E48*$G48*$K48*$DJ$12)</f>
        <v>45347.495999999999</v>
      </c>
      <c r="DK48" s="72">
        <v>35</v>
      </c>
      <c r="DL48" s="79">
        <f>(DK48*$D48*$E48*$G48*$L48*$DL$12)</f>
        <v>1829151.24</v>
      </c>
      <c r="DM48" s="81">
        <f t="shared" si="122"/>
        <v>1505</v>
      </c>
      <c r="DN48" s="79">
        <f t="shared" si="122"/>
        <v>41452871.382399999</v>
      </c>
    </row>
    <row r="49" spans="1:118" ht="27" customHeight="1" x14ac:dyDescent="0.25">
      <c r="A49" s="82"/>
      <c r="B49" s="83">
        <v>30</v>
      </c>
      <c r="C49" s="65" t="s">
        <v>173</v>
      </c>
      <c r="D49" s="66">
        <v>22900</v>
      </c>
      <c r="E49" s="84">
        <v>0.36</v>
      </c>
      <c r="F49" s="84"/>
      <c r="G49" s="67">
        <v>1</v>
      </c>
      <c r="H49" s="68"/>
      <c r="I49" s="66">
        <v>1.4</v>
      </c>
      <c r="J49" s="66">
        <v>1.68</v>
      </c>
      <c r="K49" s="66">
        <v>2.23</v>
      </c>
      <c r="L49" s="69">
        <v>2.57</v>
      </c>
      <c r="M49" s="72"/>
      <c r="N49" s="71">
        <f>(M49*$D49*$E49*$G49*$I49)</f>
        <v>0</v>
      </c>
      <c r="O49" s="72"/>
      <c r="P49" s="72">
        <f>(O49*$D49*$E49*$G49*$I49)</f>
        <v>0</v>
      </c>
      <c r="Q49" s="72">
        <v>20</v>
      </c>
      <c r="R49" s="71">
        <f>(Q49*$D49*$E49*$G49*$I49)</f>
        <v>230831.99999999997</v>
      </c>
      <c r="S49" s="72"/>
      <c r="T49" s="71">
        <f>(S49*$D49*$E49*$G49*$I49)</f>
        <v>0</v>
      </c>
      <c r="U49" s="72">
        <v>0</v>
      </c>
      <c r="V49" s="71">
        <f>(U49*$D49*$E49*$G49*$I49)</f>
        <v>0</v>
      </c>
      <c r="W49" s="72">
        <v>0</v>
      </c>
      <c r="X49" s="71">
        <f>(W49*$D49*$E49*$G49*$I49)</f>
        <v>0</v>
      </c>
      <c r="Y49" s="72">
        <v>130</v>
      </c>
      <c r="Z49" s="71">
        <f>(Y49*$D49*$E49*$G49*$I49)</f>
        <v>1500408</v>
      </c>
      <c r="AA49" s="72">
        <v>0</v>
      </c>
      <c r="AB49" s="71">
        <f>(AA49*$D49*$E49*$G49*$I49)</f>
        <v>0</v>
      </c>
      <c r="AC49" s="72"/>
      <c r="AD49" s="71">
        <f>(AC49*$D49*$E49*$G49*$I49)</f>
        <v>0</v>
      </c>
      <c r="AE49" s="72">
        <v>0</v>
      </c>
      <c r="AF49" s="71">
        <f>(AE49*$D49*$E49*$G49*$I49)</f>
        <v>0</v>
      </c>
      <c r="AG49" s="74"/>
      <c r="AH49" s="71">
        <f>(AG49*$D49*$E49*$G49*$I49)</f>
        <v>0</v>
      </c>
      <c r="AI49" s="72">
        <v>122</v>
      </c>
      <c r="AJ49" s="71">
        <f>(AI49*$D49*$E49*$G49*$I49)</f>
        <v>1408075.2</v>
      </c>
      <c r="AK49" s="86">
        <v>0</v>
      </c>
      <c r="AL49" s="71">
        <f>(AK49*$D49*$E49*$G49*$J49)</f>
        <v>0</v>
      </c>
      <c r="AM49" s="72">
        <v>2</v>
      </c>
      <c r="AN49" s="77">
        <f>(AM49*$D49*$E49*$G49*$J49)</f>
        <v>27699.84</v>
      </c>
      <c r="AO49" s="72"/>
      <c r="AP49" s="71">
        <f>(AO49*$D49*$E49*$G49*$I49)</f>
        <v>0</v>
      </c>
      <c r="AQ49" s="72"/>
      <c r="AR49" s="72">
        <f>(AQ49*$D49*$E49*$G49*$I49)</f>
        <v>0</v>
      </c>
      <c r="AS49" s="72">
        <v>70</v>
      </c>
      <c r="AT49" s="72">
        <f>(AS49*$D49*$E49*$G49*$I49)</f>
        <v>807912</v>
      </c>
      <c r="AU49" s="72">
        <v>0</v>
      </c>
      <c r="AV49" s="71">
        <f>(AU49*$D49*$E49*$G49*$I49)</f>
        <v>0</v>
      </c>
      <c r="AW49" s="72">
        <v>0</v>
      </c>
      <c r="AX49" s="71">
        <f>(AW49*$D49*$E49*$G49*$I49)</f>
        <v>0</v>
      </c>
      <c r="AY49" s="72">
        <v>0</v>
      </c>
      <c r="AZ49" s="71">
        <f>(AY49*$D49*$E49*$G49*$I49)</f>
        <v>0</v>
      </c>
      <c r="BA49" s="72">
        <v>3</v>
      </c>
      <c r="BB49" s="71">
        <f>(BA49*$D49*$E49*$G49*$I49)</f>
        <v>34624.799999999996</v>
      </c>
      <c r="BC49" s="72">
        <v>10</v>
      </c>
      <c r="BD49" s="71">
        <f>(BC49*$D49*$E49*$G49*$I49)</f>
        <v>115415.99999999999</v>
      </c>
      <c r="BE49" s="72">
        <v>27</v>
      </c>
      <c r="BF49" s="71">
        <f>(BE49*$D49*$E49*$G49*$J49)</f>
        <v>373947.83999999997</v>
      </c>
      <c r="BG49" s="72"/>
      <c r="BH49" s="71">
        <f>(BG49*$D49*$E49*$G49*$J49)</f>
        <v>0</v>
      </c>
      <c r="BI49" s="72">
        <v>70</v>
      </c>
      <c r="BJ49" s="71">
        <f>(BI49*$D49*$E49*$G49*$J49)</f>
        <v>969494.39999999991</v>
      </c>
      <c r="BK49" s="72">
        <v>0</v>
      </c>
      <c r="BL49" s="71">
        <f>(BK49*$D49*$E49*$G49*$J49)</f>
        <v>0</v>
      </c>
      <c r="BM49" s="72">
        <f>15+6</f>
        <v>21</v>
      </c>
      <c r="BN49" s="71">
        <f>(BM49*$D49*$E49*$G49*$J49)</f>
        <v>290848.32</v>
      </c>
      <c r="BO49" s="72">
        <v>13</v>
      </c>
      <c r="BP49" s="71">
        <f>(BO49*$D49*$E49*$G49*$J49)</f>
        <v>180048.96</v>
      </c>
      <c r="BQ49" s="72"/>
      <c r="BR49" s="71">
        <f>(BQ49*$D49*$E49*$G49*$J49)</f>
        <v>0</v>
      </c>
      <c r="BS49" s="72">
        <v>21</v>
      </c>
      <c r="BT49" s="71">
        <f>(BS49*$D49*$E49*$G49*$J49)</f>
        <v>290848.32</v>
      </c>
      <c r="BU49" s="72">
        <v>5</v>
      </c>
      <c r="BV49" s="71">
        <f>(BU49*$D49*$E49*$G49*$J49)</f>
        <v>69249.599999999991</v>
      </c>
      <c r="BW49" s="72">
        <v>30</v>
      </c>
      <c r="BX49" s="71">
        <f>(BW49*$D49*$E49*$G49*$J49)</f>
        <v>415497.6</v>
      </c>
      <c r="BY49" s="72">
        <v>9</v>
      </c>
      <c r="BZ49" s="79">
        <f>(BY49*$D49*$E49*$G49*$J49)</f>
        <v>124649.28</v>
      </c>
      <c r="CA49" s="72"/>
      <c r="CB49" s="71">
        <f>(CA49*$D49*$E49*$G49*$I49)</f>
        <v>0</v>
      </c>
      <c r="CC49" s="72">
        <v>130</v>
      </c>
      <c r="CD49" s="71">
        <f>(CC49*$D49*$E49*$G49*$I49)</f>
        <v>1500408</v>
      </c>
      <c r="CE49" s="72">
        <v>0</v>
      </c>
      <c r="CF49" s="71">
        <f>(CE49*$D49*$E49*$G49*$I49)</f>
        <v>0</v>
      </c>
      <c r="CG49" s="72"/>
      <c r="CH49" s="72">
        <f>(CG49*$D49*$E49*$G49*$I49)</f>
        <v>0</v>
      </c>
      <c r="CI49" s="72"/>
      <c r="CJ49" s="71">
        <f>(CI49*$D49*$E49*$G49*$J49)</f>
        <v>0</v>
      </c>
      <c r="CK49" s="72">
        <v>3</v>
      </c>
      <c r="CL49" s="71">
        <f>(CK49*$D49*$E49*$G49*$I49)</f>
        <v>34624.799999999996</v>
      </c>
      <c r="CM49" s="72"/>
      <c r="CN49" s="71">
        <f>(CM49*$D49*$E49*$G49*$I49)</f>
        <v>0</v>
      </c>
      <c r="CO49" s="72">
        <v>45</v>
      </c>
      <c r="CP49" s="71">
        <f>(CO49*$D49*$E49*$G49*$I49)</f>
        <v>519371.99999999994</v>
      </c>
      <c r="CQ49" s="72"/>
      <c r="CR49" s="71">
        <f>(CQ49*$D49*$E49*$G49*$I49)</f>
        <v>0</v>
      </c>
      <c r="CS49" s="72">
        <v>2</v>
      </c>
      <c r="CT49" s="71">
        <f>(CS49*$D49*$E49*$G49*$I49)</f>
        <v>23083.199999999997</v>
      </c>
      <c r="CU49" s="72"/>
      <c r="CV49" s="71">
        <f>(CU49*$D49*$E49*$G49*$J49)</f>
        <v>0</v>
      </c>
      <c r="CW49" s="86">
        <v>0</v>
      </c>
      <c r="CX49" s="71">
        <f>(CW49*$D49*$E49*$G49*$J49)</f>
        <v>0</v>
      </c>
      <c r="CY49" s="72"/>
      <c r="CZ49" s="71">
        <f>(CY49*$D49*$E49*$G49*$I49)</f>
        <v>0</v>
      </c>
      <c r="DA49" s="72"/>
      <c r="DB49" s="77">
        <f>(DA49*$D49*$E49*$G49*$J49)</f>
        <v>0</v>
      </c>
      <c r="DC49" s="72"/>
      <c r="DD49" s="71">
        <f>(DC49*$D49*$E49*$G49*$J49)</f>
        <v>0</v>
      </c>
      <c r="DE49" s="87">
        <v>1</v>
      </c>
      <c r="DF49" s="71">
        <f>(DE49*$D49*$E49*$G49*$J49)</f>
        <v>13849.92</v>
      </c>
      <c r="DG49" s="72"/>
      <c r="DH49" s="71">
        <f>(DG49*$D49*$E49*$G49*$J49)</f>
        <v>0</v>
      </c>
      <c r="DI49" s="72">
        <v>4</v>
      </c>
      <c r="DJ49" s="71">
        <f>(DI49*$D49*$E49*$G49*$K49)</f>
        <v>73536.479999999996</v>
      </c>
      <c r="DK49" s="72">
        <v>3</v>
      </c>
      <c r="DL49" s="79">
        <f>(DK49*$D49*$E49*$G49*$L49)</f>
        <v>63561.24</v>
      </c>
      <c r="DM49" s="81">
        <f t="shared" si="122"/>
        <v>741</v>
      </c>
      <c r="DN49" s="79">
        <f t="shared" si="122"/>
        <v>9067987.8000000007</v>
      </c>
    </row>
    <row r="50" spans="1:118" ht="15.75" customHeight="1" x14ac:dyDescent="0.25">
      <c r="A50" s="82">
        <v>7</v>
      </c>
      <c r="B50" s="146"/>
      <c r="C50" s="144" t="s">
        <v>174</v>
      </c>
      <c r="D50" s="66">
        <v>22900</v>
      </c>
      <c r="E50" s="147">
        <v>1.84</v>
      </c>
      <c r="F50" s="147"/>
      <c r="G50" s="67">
        <v>1</v>
      </c>
      <c r="H50" s="68"/>
      <c r="I50" s="66">
        <v>1.4</v>
      </c>
      <c r="J50" s="66">
        <v>1.68</v>
      </c>
      <c r="K50" s="66">
        <v>2.23</v>
      </c>
      <c r="L50" s="69">
        <v>2.57</v>
      </c>
      <c r="M50" s="92">
        <f>SUM(M51)</f>
        <v>0</v>
      </c>
      <c r="N50" s="92">
        <f t="shared" ref="N50:BY50" si="123">SUM(N51)</f>
        <v>0</v>
      </c>
      <c r="O50" s="92">
        <f t="shared" si="123"/>
        <v>0</v>
      </c>
      <c r="P50" s="92">
        <f t="shared" si="123"/>
        <v>0</v>
      </c>
      <c r="Q50" s="92">
        <f t="shared" si="123"/>
        <v>28</v>
      </c>
      <c r="R50" s="92">
        <f t="shared" si="123"/>
        <v>1816904.32</v>
      </c>
      <c r="S50" s="92">
        <f t="shared" si="123"/>
        <v>30</v>
      </c>
      <c r="T50" s="92">
        <f t="shared" si="123"/>
        <v>1983552.1999999997</v>
      </c>
      <c r="U50" s="92">
        <f t="shared" si="123"/>
        <v>0</v>
      </c>
      <c r="V50" s="92">
        <f t="shared" si="123"/>
        <v>0</v>
      </c>
      <c r="W50" s="92">
        <f t="shared" si="123"/>
        <v>0</v>
      </c>
      <c r="X50" s="92">
        <f t="shared" si="123"/>
        <v>0</v>
      </c>
      <c r="Y50" s="92">
        <f t="shared" si="123"/>
        <v>0</v>
      </c>
      <c r="Z50" s="92">
        <f t="shared" si="123"/>
        <v>0</v>
      </c>
      <c r="AA50" s="92">
        <f t="shared" si="123"/>
        <v>0</v>
      </c>
      <c r="AB50" s="92">
        <f t="shared" si="123"/>
        <v>0</v>
      </c>
      <c r="AC50" s="92">
        <f t="shared" si="123"/>
        <v>0</v>
      </c>
      <c r="AD50" s="92">
        <f t="shared" si="123"/>
        <v>0</v>
      </c>
      <c r="AE50" s="92">
        <f t="shared" si="123"/>
        <v>30</v>
      </c>
      <c r="AF50" s="92">
        <f t="shared" si="123"/>
        <v>2477596.7999999998</v>
      </c>
      <c r="AG50" s="92">
        <f t="shared" si="123"/>
        <v>0</v>
      </c>
      <c r="AH50" s="92">
        <f t="shared" si="123"/>
        <v>0</v>
      </c>
      <c r="AI50" s="92">
        <f t="shared" si="123"/>
        <v>0</v>
      </c>
      <c r="AJ50" s="92">
        <f t="shared" si="123"/>
        <v>0</v>
      </c>
      <c r="AK50" s="92">
        <f t="shared" si="123"/>
        <v>0</v>
      </c>
      <c r="AL50" s="92">
        <f t="shared" si="123"/>
        <v>0</v>
      </c>
      <c r="AM50" s="92">
        <f t="shared" si="123"/>
        <v>0</v>
      </c>
      <c r="AN50" s="92">
        <f t="shared" si="123"/>
        <v>0</v>
      </c>
      <c r="AO50" s="92">
        <v>0</v>
      </c>
      <c r="AP50" s="92">
        <f t="shared" si="123"/>
        <v>0</v>
      </c>
      <c r="AQ50" s="92">
        <f t="shared" si="123"/>
        <v>0</v>
      </c>
      <c r="AR50" s="92">
        <f t="shared" si="123"/>
        <v>0</v>
      </c>
      <c r="AS50" s="92">
        <f t="shared" si="123"/>
        <v>0</v>
      </c>
      <c r="AT50" s="92">
        <f t="shared" si="123"/>
        <v>0</v>
      </c>
      <c r="AU50" s="92">
        <f t="shared" si="123"/>
        <v>0</v>
      </c>
      <c r="AV50" s="92">
        <f t="shared" si="123"/>
        <v>0</v>
      </c>
      <c r="AW50" s="92">
        <f t="shared" si="123"/>
        <v>0</v>
      </c>
      <c r="AX50" s="92">
        <f t="shared" si="123"/>
        <v>0</v>
      </c>
      <c r="AY50" s="92">
        <f t="shared" si="123"/>
        <v>0</v>
      </c>
      <c r="AZ50" s="92">
        <f t="shared" si="123"/>
        <v>0</v>
      </c>
      <c r="BA50" s="92">
        <f t="shared" si="123"/>
        <v>0</v>
      </c>
      <c r="BB50" s="92">
        <f t="shared" si="123"/>
        <v>0</v>
      </c>
      <c r="BC50" s="92">
        <f t="shared" si="123"/>
        <v>0</v>
      </c>
      <c r="BD50" s="92">
        <f t="shared" si="123"/>
        <v>0</v>
      </c>
      <c r="BE50" s="92">
        <f t="shared" si="123"/>
        <v>2</v>
      </c>
      <c r="BF50" s="92">
        <f t="shared" si="123"/>
        <v>141576.95999999999</v>
      </c>
      <c r="BG50" s="92">
        <f t="shared" si="123"/>
        <v>12</v>
      </c>
      <c r="BH50" s="92">
        <f t="shared" si="123"/>
        <v>849461.76000000001</v>
      </c>
      <c r="BI50" s="92">
        <f t="shared" si="123"/>
        <v>20</v>
      </c>
      <c r="BJ50" s="92">
        <f t="shared" si="123"/>
        <v>1628135.0399999998</v>
      </c>
      <c r="BK50" s="92">
        <f t="shared" si="123"/>
        <v>0</v>
      </c>
      <c r="BL50" s="92">
        <f t="shared" si="123"/>
        <v>0</v>
      </c>
      <c r="BM50" s="92">
        <f t="shared" si="123"/>
        <v>0</v>
      </c>
      <c r="BN50" s="92">
        <f t="shared" si="123"/>
        <v>0</v>
      </c>
      <c r="BO50" s="92">
        <f t="shared" si="123"/>
        <v>0</v>
      </c>
      <c r="BP50" s="92">
        <f t="shared" si="123"/>
        <v>0</v>
      </c>
      <c r="BQ50" s="92">
        <f t="shared" si="123"/>
        <v>0</v>
      </c>
      <c r="BR50" s="92">
        <f t="shared" si="123"/>
        <v>0</v>
      </c>
      <c r="BS50" s="92">
        <f t="shared" si="123"/>
        <v>0</v>
      </c>
      <c r="BT50" s="92">
        <f t="shared" si="123"/>
        <v>0</v>
      </c>
      <c r="BU50" s="92">
        <f t="shared" si="123"/>
        <v>7</v>
      </c>
      <c r="BV50" s="92">
        <f t="shared" si="123"/>
        <v>619399.19999999995</v>
      </c>
      <c r="BW50" s="92">
        <f t="shared" si="123"/>
        <v>0</v>
      </c>
      <c r="BX50" s="92">
        <f t="shared" si="123"/>
        <v>0</v>
      </c>
      <c r="BY50" s="92">
        <f t="shared" si="123"/>
        <v>2</v>
      </c>
      <c r="BZ50" s="92">
        <f t="shared" ref="BZ50:DN50" si="124">SUM(BZ51)</f>
        <v>141576.95999999999</v>
      </c>
      <c r="CA50" s="92">
        <f t="shared" si="124"/>
        <v>0</v>
      </c>
      <c r="CB50" s="92">
        <f t="shared" si="124"/>
        <v>0</v>
      </c>
      <c r="CC50" s="92">
        <f t="shared" si="124"/>
        <v>0</v>
      </c>
      <c r="CD50" s="92">
        <f t="shared" si="124"/>
        <v>0</v>
      </c>
      <c r="CE50" s="92">
        <f t="shared" si="124"/>
        <v>0</v>
      </c>
      <c r="CF50" s="92">
        <f t="shared" si="124"/>
        <v>0</v>
      </c>
      <c r="CG50" s="92">
        <f t="shared" si="124"/>
        <v>0</v>
      </c>
      <c r="CH50" s="92">
        <f t="shared" si="124"/>
        <v>0</v>
      </c>
      <c r="CI50" s="92">
        <f t="shared" si="124"/>
        <v>0</v>
      </c>
      <c r="CJ50" s="92">
        <f t="shared" si="124"/>
        <v>0</v>
      </c>
      <c r="CK50" s="92">
        <f t="shared" si="124"/>
        <v>0</v>
      </c>
      <c r="CL50" s="92">
        <f t="shared" si="124"/>
        <v>0</v>
      </c>
      <c r="CM50" s="92">
        <f t="shared" si="124"/>
        <v>0</v>
      </c>
      <c r="CN50" s="92">
        <f t="shared" si="124"/>
        <v>0</v>
      </c>
      <c r="CO50" s="92">
        <f t="shared" si="124"/>
        <v>0</v>
      </c>
      <c r="CP50" s="92">
        <f t="shared" si="124"/>
        <v>0</v>
      </c>
      <c r="CQ50" s="92">
        <f t="shared" si="124"/>
        <v>1</v>
      </c>
      <c r="CR50" s="92">
        <f t="shared" si="124"/>
        <v>66659.151999999987</v>
      </c>
      <c r="CS50" s="92">
        <f t="shared" si="124"/>
        <v>4</v>
      </c>
      <c r="CT50" s="92">
        <f t="shared" si="124"/>
        <v>266636.60799999995</v>
      </c>
      <c r="CU50" s="92">
        <f t="shared" si="124"/>
        <v>0</v>
      </c>
      <c r="CV50" s="92">
        <f t="shared" si="124"/>
        <v>0</v>
      </c>
      <c r="CW50" s="92">
        <f t="shared" si="124"/>
        <v>0</v>
      </c>
      <c r="CX50" s="92">
        <f t="shared" si="124"/>
        <v>0</v>
      </c>
      <c r="CY50" s="92">
        <f t="shared" si="124"/>
        <v>0</v>
      </c>
      <c r="CZ50" s="92">
        <f t="shared" si="124"/>
        <v>0</v>
      </c>
      <c r="DA50" s="92">
        <f t="shared" si="124"/>
        <v>0</v>
      </c>
      <c r="DB50" s="95">
        <f t="shared" si="124"/>
        <v>0</v>
      </c>
      <c r="DC50" s="92">
        <f t="shared" si="124"/>
        <v>0</v>
      </c>
      <c r="DD50" s="92">
        <f t="shared" si="124"/>
        <v>0</v>
      </c>
      <c r="DE50" s="96">
        <f t="shared" si="124"/>
        <v>0</v>
      </c>
      <c r="DF50" s="92">
        <f t="shared" si="124"/>
        <v>0</v>
      </c>
      <c r="DG50" s="92">
        <f t="shared" si="124"/>
        <v>0</v>
      </c>
      <c r="DH50" s="92">
        <f t="shared" si="124"/>
        <v>0</v>
      </c>
      <c r="DI50" s="92">
        <v>0</v>
      </c>
      <c r="DJ50" s="92">
        <f t="shared" si="124"/>
        <v>0</v>
      </c>
      <c r="DK50" s="92">
        <f t="shared" si="124"/>
        <v>0</v>
      </c>
      <c r="DL50" s="92">
        <f t="shared" si="124"/>
        <v>0</v>
      </c>
      <c r="DM50" s="92">
        <f t="shared" si="124"/>
        <v>136</v>
      </c>
      <c r="DN50" s="92">
        <f t="shared" si="124"/>
        <v>9991498.9999999981</v>
      </c>
    </row>
    <row r="51" spans="1:118" ht="30" customHeight="1" x14ac:dyDescent="0.25">
      <c r="A51" s="82"/>
      <c r="B51" s="83">
        <v>31</v>
      </c>
      <c r="C51" s="65" t="s">
        <v>175</v>
      </c>
      <c r="D51" s="66">
        <v>22900</v>
      </c>
      <c r="E51" s="84">
        <v>1.84</v>
      </c>
      <c r="F51" s="84"/>
      <c r="G51" s="67">
        <v>1</v>
      </c>
      <c r="H51" s="68"/>
      <c r="I51" s="66">
        <v>1.4</v>
      </c>
      <c r="J51" s="66">
        <v>1.68</v>
      </c>
      <c r="K51" s="66">
        <v>2.23</v>
      </c>
      <c r="L51" s="69">
        <v>2.57</v>
      </c>
      <c r="M51" s="72"/>
      <c r="N51" s="71">
        <f t="shared" si="55"/>
        <v>0</v>
      </c>
      <c r="O51" s="72"/>
      <c r="P51" s="72">
        <f>(O51*$D51*$E51*$G51*$I51*$P$12)</f>
        <v>0</v>
      </c>
      <c r="Q51" s="72">
        <v>28</v>
      </c>
      <c r="R51" s="71">
        <f>(Q51*$D51*$E51*$G51*$I51*$R$12)</f>
        <v>1816904.32</v>
      </c>
      <c r="S51" s="72">
        <v>30</v>
      </c>
      <c r="T51" s="71">
        <f>(S51/12*7*$D51*$E51*$G51*$I51*$T$12)+(S51/12*5*$D51*$E51*$G51*$I51*$T$13)</f>
        <v>1983552.1999999997</v>
      </c>
      <c r="U51" s="72"/>
      <c r="V51" s="71">
        <f>(U51*$D51*$E51*$G51*$I51*$V$12)</f>
        <v>0</v>
      </c>
      <c r="W51" s="72"/>
      <c r="X51" s="71">
        <f>(W51*$D51*$E51*$G51*$I51*$X$12)</f>
        <v>0</v>
      </c>
      <c r="Y51" s="72"/>
      <c r="Z51" s="71">
        <f>(Y51*$D51*$E51*$G51*$I51*$Z$12)</f>
        <v>0</v>
      </c>
      <c r="AA51" s="72"/>
      <c r="AB51" s="71">
        <f>(AA51*$D51*$E51*$G51*$I51*$AB$12)</f>
        <v>0</v>
      </c>
      <c r="AC51" s="72"/>
      <c r="AD51" s="71">
        <f>(AC51*$D51*$E51*$G51*$I51*$AD$12)</f>
        <v>0</v>
      </c>
      <c r="AE51" s="72">
        <v>30</v>
      </c>
      <c r="AF51" s="71">
        <f>(AE51*$D51*$E51*$G51*$I51*$AF$12)</f>
        <v>2477596.7999999998</v>
      </c>
      <c r="AG51" s="74"/>
      <c r="AH51" s="71">
        <f>(AG51*$D51*$E51*$G51*$I51*$AH$12)</f>
        <v>0</v>
      </c>
      <c r="AI51" s="72"/>
      <c r="AJ51" s="71">
        <f>(AI51*$D51*$E51*$G51*$I51*$AJ$12)</f>
        <v>0</v>
      </c>
      <c r="AK51" s="86">
        <v>0</v>
      </c>
      <c r="AL51" s="71">
        <f>(AK51*$D51*$E51*$G51*$J51*$AL$12)</f>
        <v>0</v>
      </c>
      <c r="AM51" s="72"/>
      <c r="AN51" s="71">
        <f>(AM51*$D51*$E51*$G51*$J51*$AN$12)</f>
        <v>0</v>
      </c>
      <c r="AO51" s="72"/>
      <c r="AP51" s="71">
        <f>(AO51*$D51*$E51*$G51*$I51*$AP$12)</f>
        <v>0</v>
      </c>
      <c r="AQ51" s="72"/>
      <c r="AR51" s="72">
        <f>(AQ51*$D51*$E51*$G51*$I51*$AR$12)</f>
        <v>0</v>
      </c>
      <c r="AS51" s="72"/>
      <c r="AT51" s="72">
        <f>(AS51*$D51*$E51*$G51*$I51*$AT$12)</f>
        <v>0</v>
      </c>
      <c r="AU51" s="72"/>
      <c r="AV51" s="71">
        <f>(AU51*$D51*$E51*$G51*$I51*$AV$12)</f>
        <v>0</v>
      </c>
      <c r="AW51" s="72"/>
      <c r="AX51" s="71">
        <f>(AW51*$D51*$E51*$G51*$I51*$AX$12)</f>
        <v>0</v>
      </c>
      <c r="AY51" s="72"/>
      <c r="AZ51" s="71">
        <f>(AY51*$D51*$E51*$G51*$I51*$AZ$12)</f>
        <v>0</v>
      </c>
      <c r="BA51" s="72"/>
      <c r="BB51" s="71">
        <f>(BA51*$D51*$E51*$G51*$I51*$BB$12)</f>
        <v>0</v>
      </c>
      <c r="BC51" s="72"/>
      <c r="BD51" s="71">
        <f>(BC51*$D51*$E51*$G51*$I51*$BD$12)</f>
        <v>0</v>
      </c>
      <c r="BE51" s="72">
        <v>2</v>
      </c>
      <c r="BF51" s="71">
        <f>(BE51*$D51*$E51*$G51*$J51*$BF$12)</f>
        <v>141576.95999999999</v>
      </c>
      <c r="BG51" s="72">
        <v>12</v>
      </c>
      <c r="BH51" s="71">
        <f>(BG51*$D51*$E51*$G51*$J51*$BH$12)</f>
        <v>849461.76000000001</v>
      </c>
      <c r="BI51" s="72">
        <v>20</v>
      </c>
      <c r="BJ51" s="71">
        <f>(BI51*$D51*$E51*$G51*$J51*$BJ$12)</f>
        <v>1628135.0399999998</v>
      </c>
      <c r="BK51" s="72"/>
      <c r="BL51" s="71">
        <f>(BK51*$D51*$E51*$G51*$J51*$BL$12)</f>
        <v>0</v>
      </c>
      <c r="BM51" s="72"/>
      <c r="BN51" s="71">
        <f>(BM51*$D51*$E51*$G51*$J51*$BN$12)</f>
        <v>0</v>
      </c>
      <c r="BO51" s="72"/>
      <c r="BP51" s="71">
        <f>(BO51*$D51*$E51*$G51*$J51*$BP$12)</f>
        <v>0</v>
      </c>
      <c r="BQ51" s="72"/>
      <c r="BR51" s="71">
        <f>(BQ51*$D51*$E51*$G51*$J51*$BR$12)</f>
        <v>0</v>
      </c>
      <c r="BS51" s="72"/>
      <c r="BT51" s="71">
        <f>(BS51*$D51*$E51*$G51*$J51*$BT$12)</f>
        <v>0</v>
      </c>
      <c r="BU51" s="72">
        <v>7</v>
      </c>
      <c r="BV51" s="71">
        <f>(BU51*$D51*$E51*$G51*$J51*$BV$12)</f>
        <v>619399.19999999995</v>
      </c>
      <c r="BW51" s="72"/>
      <c r="BX51" s="71">
        <f>(BW51*$D51*$E51*$G51*$J51*$BX$12)</f>
        <v>0</v>
      </c>
      <c r="BY51" s="72">
        <v>2</v>
      </c>
      <c r="BZ51" s="71">
        <f>(BY51*$D51*$E51*$G51*$J51*$BZ$12)</f>
        <v>141576.95999999999</v>
      </c>
      <c r="CA51" s="72"/>
      <c r="CB51" s="71">
        <f>(CA51*$D51*$E51*$G51*$I51*$CB$12)</f>
        <v>0</v>
      </c>
      <c r="CC51" s="72"/>
      <c r="CD51" s="71">
        <f>(CC51*$D51*$E51*$G51*$I51*$CD$12)</f>
        <v>0</v>
      </c>
      <c r="CE51" s="72"/>
      <c r="CF51" s="71">
        <f>(CE51*$D51*$E51*$G51*$I51*$CF$12)</f>
        <v>0</v>
      </c>
      <c r="CG51" s="72"/>
      <c r="CH51" s="72">
        <f>(CG51*$D51*$E51*$G51*$I51*$CH$12)</f>
        <v>0</v>
      </c>
      <c r="CI51" s="72"/>
      <c r="CJ51" s="71">
        <f>(CI51*$D51*$E51*$G51*$J51*$CJ$12)</f>
        <v>0</v>
      </c>
      <c r="CK51" s="72"/>
      <c r="CL51" s="71">
        <f>(CK51*$D51*$E51*$G51*$I51*$CL$12)</f>
        <v>0</v>
      </c>
      <c r="CM51" s="72"/>
      <c r="CN51" s="71">
        <f>(CM51*$D51*$E51*$G51*$I51*$CN$12)</f>
        <v>0</v>
      </c>
      <c r="CO51" s="72"/>
      <c r="CP51" s="71">
        <f>(CO51*$D51*$E51*$G51*$I51*$CP$12)</f>
        <v>0</v>
      </c>
      <c r="CQ51" s="72">
        <v>1</v>
      </c>
      <c r="CR51" s="71">
        <f>(CQ51*$D51*$E51*$G51*$I51*$CR$12)</f>
        <v>66659.151999999987</v>
      </c>
      <c r="CS51" s="72">
        <v>4</v>
      </c>
      <c r="CT51" s="71">
        <f>(CS51*$D51*$E51*$G51*$I51*$CT$12)</f>
        <v>266636.60799999995</v>
      </c>
      <c r="CU51" s="72"/>
      <c r="CV51" s="71">
        <f>(CU51*$D51*$E51*$G51*$J51*$CV$12)</f>
        <v>0</v>
      </c>
      <c r="CW51" s="86">
        <v>0</v>
      </c>
      <c r="CX51" s="71">
        <f>(CW51*$D51*$E51*$G51*$J51*$CX$12)</f>
        <v>0</v>
      </c>
      <c r="CY51" s="72"/>
      <c r="CZ51" s="71">
        <f>(CY51*$D51*$E51*$G51*$I51*$CZ$12)</f>
        <v>0</v>
      </c>
      <c r="DA51" s="72"/>
      <c r="DB51" s="77">
        <f>(DA51*$D51*$E51*$G51*$J51*$DB$12)</f>
        <v>0</v>
      </c>
      <c r="DC51" s="72"/>
      <c r="DD51" s="71">
        <f>(DC51*$D51*$E51*$G51*$J51*$DD$12)</f>
        <v>0</v>
      </c>
      <c r="DE51" s="87"/>
      <c r="DF51" s="71">
        <f>(DE51*$D51*$E51*$G51*$J51*$DF$12)</f>
        <v>0</v>
      </c>
      <c r="DG51" s="72"/>
      <c r="DH51" s="71">
        <f>(DG51*$D51*$E51*$G51*$J51*$DH$12)</f>
        <v>0</v>
      </c>
      <c r="DI51" s="72"/>
      <c r="DJ51" s="71">
        <f>(DI51*$D51*$E51*$G51*$K51*$DJ$12)</f>
        <v>0</v>
      </c>
      <c r="DK51" s="72"/>
      <c r="DL51" s="71">
        <f>(DK51*$D51*$E51*$G51*$L51*$DL$12)</f>
        <v>0</v>
      </c>
      <c r="DM51" s="71">
        <f>SUM(M51,O51,Q51,S51,U51,W51,Y51,AA51,AC51,AE51,AG51,AI51,AK51,AO51,AQ51,CE51,AS51,AU51,AW51,AY51,BA51,CI51,BC51,BE51,BG51,BK51,AM51,BM51,BO51,BQ51,BS51,BU51,BW51,BY51,CA51,CC51,CG51,CK51,CM51,CO51,CQ51,CS51,CU51,CW51,BI51,CY51,DA51,DC51,DE51,DG51,DI51,DK51)</f>
        <v>136</v>
      </c>
      <c r="DN51" s="71">
        <f>SUM(N51,P51,R51,T51,V51,X51,Z51,AB51,AD51,AF51,AH51,AJ51,AL51,AP51,AR51,CF51,AT51,AV51,AX51,AZ51,BB51,CJ51,BD51,BF51,BH51,BL51,AN51,BN51,BP51,BR51,BT51,BV51,BX51,BZ51,CB51,CD51,CH51,CL51,CN51,CP51,CR51,CT51,CV51,CX51,BJ51,CZ51,DB51,DD51,DF51,DH51,DJ51,DL51)</f>
        <v>9991498.9999999981</v>
      </c>
    </row>
    <row r="52" spans="1:118" ht="15.75" customHeight="1" x14ac:dyDescent="0.25">
      <c r="A52" s="82">
        <v>8</v>
      </c>
      <c r="B52" s="146"/>
      <c r="C52" s="144" t="s">
        <v>176</v>
      </c>
      <c r="D52" s="66">
        <v>22900</v>
      </c>
      <c r="E52" s="147">
        <v>4.59</v>
      </c>
      <c r="F52" s="147"/>
      <c r="G52" s="67">
        <v>1</v>
      </c>
      <c r="H52" s="68"/>
      <c r="I52" s="66">
        <v>1.4</v>
      </c>
      <c r="J52" s="66">
        <v>1.68</v>
      </c>
      <c r="K52" s="66">
        <v>2.23</v>
      </c>
      <c r="L52" s="69">
        <v>2.57</v>
      </c>
      <c r="M52" s="92">
        <f>SUM(M53:M55)</f>
        <v>0</v>
      </c>
      <c r="N52" s="92">
        <f t="shared" ref="N52:BY52" si="125">SUM(N53:N55)</f>
        <v>0</v>
      </c>
      <c r="O52" s="92">
        <f t="shared" si="125"/>
        <v>0</v>
      </c>
      <c r="P52" s="92">
        <f t="shared" si="125"/>
        <v>0</v>
      </c>
      <c r="Q52" s="92">
        <f t="shared" si="125"/>
        <v>203</v>
      </c>
      <c r="R52" s="92">
        <f t="shared" si="125"/>
        <v>42819977.200000003</v>
      </c>
      <c r="S52" s="92">
        <f t="shared" si="125"/>
        <v>0</v>
      </c>
      <c r="T52" s="92">
        <f t="shared" si="125"/>
        <v>0</v>
      </c>
      <c r="U52" s="92">
        <f t="shared" si="125"/>
        <v>0</v>
      </c>
      <c r="V52" s="92">
        <f t="shared" si="125"/>
        <v>0</v>
      </c>
      <c r="W52" s="92">
        <f t="shared" si="125"/>
        <v>0</v>
      </c>
      <c r="X52" s="92">
        <f t="shared" si="125"/>
        <v>0</v>
      </c>
      <c r="Y52" s="92">
        <f t="shared" si="125"/>
        <v>0</v>
      </c>
      <c r="Z52" s="92">
        <f t="shared" si="125"/>
        <v>0</v>
      </c>
      <c r="AA52" s="92">
        <f t="shared" si="125"/>
        <v>0</v>
      </c>
      <c r="AB52" s="92">
        <f t="shared" si="125"/>
        <v>0</v>
      </c>
      <c r="AC52" s="92">
        <f t="shared" si="125"/>
        <v>0</v>
      </c>
      <c r="AD52" s="92">
        <f t="shared" si="125"/>
        <v>0</v>
      </c>
      <c r="AE52" s="92">
        <f t="shared" si="125"/>
        <v>0</v>
      </c>
      <c r="AF52" s="92">
        <f t="shared" si="125"/>
        <v>0</v>
      </c>
      <c r="AG52" s="92">
        <f t="shared" si="125"/>
        <v>0</v>
      </c>
      <c r="AH52" s="92">
        <f t="shared" si="125"/>
        <v>0</v>
      </c>
      <c r="AI52" s="92">
        <f t="shared" si="125"/>
        <v>0</v>
      </c>
      <c r="AJ52" s="92">
        <f t="shared" si="125"/>
        <v>0</v>
      </c>
      <c r="AK52" s="92">
        <f t="shared" si="125"/>
        <v>0</v>
      </c>
      <c r="AL52" s="92">
        <f t="shared" si="125"/>
        <v>0</v>
      </c>
      <c r="AM52" s="92">
        <f t="shared" si="125"/>
        <v>0</v>
      </c>
      <c r="AN52" s="92">
        <f t="shared" si="125"/>
        <v>0</v>
      </c>
      <c r="AO52" s="92">
        <v>0</v>
      </c>
      <c r="AP52" s="92">
        <f t="shared" si="125"/>
        <v>0</v>
      </c>
      <c r="AQ52" s="92">
        <f t="shared" si="125"/>
        <v>0</v>
      </c>
      <c r="AR52" s="92">
        <f t="shared" si="125"/>
        <v>0</v>
      </c>
      <c r="AS52" s="92">
        <f t="shared" si="125"/>
        <v>0</v>
      </c>
      <c r="AT52" s="92">
        <f t="shared" si="125"/>
        <v>0</v>
      </c>
      <c r="AU52" s="92">
        <f t="shared" si="125"/>
        <v>0</v>
      </c>
      <c r="AV52" s="92">
        <f t="shared" si="125"/>
        <v>0</v>
      </c>
      <c r="AW52" s="92">
        <f t="shared" si="125"/>
        <v>0</v>
      </c>
      <c r="AX52" s="92">
        <f t="shared" si="125"/>
        <v>0</v>
      </c>
      <c r="AY52" s="92">
        <f t="shared" si="125"/>
        <v>0</v>
      </c>
      <c r="AZ52" s="92">
        <f t="shared" si="125"/>
        <v>0</v>
      </c>
      <c r="BA52" s="92">
        <f t="shared" si="125"/>
        <v>0</v>
      </c>
      <c r="BB52" s="92">
        <f t="shared" si="125"/>
        <v>0</v>
      </c>
      <c r="BC52" s="92">
        <f t="shared" si="125"/>
        <v>0</v>
      </c>
      <c r="BD52" s="92">
        <f t="shared" si="125"/>
        <v>0</v>
      </c>
      <c r="BE52" s="92">
        <f t="shared" si="125"/>
        <v>0</v>
      </c>
      <c r="BF52" s="92">
        <f t="shared" si="125"/>
        <v>0</v>
      </c>
      <c r="BG52" s="92">
        <f t="shared" si="125"/>
        <v>0</v>
      </c>
      <c r="BH52" s="92">
        <f t="shared" si="125"/>
        <v>0</v>
      </c>
      <c r="BI52" s="92">
        <f t="shared" si="125"/>
        <v>0</v>
      </c>
      <c r="BJ52" s="92">
        <f t="shared" si="125"/>
        <v>0</v>
      </c>
      <c r="BK52" s="92">
        <f t="shared" si="125"/>
        <v>0</v>
      </c>
      <c r="BL52" s="92">
        <f t="shared" si="125"/>
        <v>0</v>
      </c>
      <c r="BM52" s="92">
        <f t="shared" si="125"/>
        <v>0</v>
      </c>
      <c r="BN52" s="92">
        <f t="shared" si="125"/>
        <v>0</v>
      </c>
      <c r="BO52" s="92">
        <f t="shared" si="125"/>
        <v>0</v>
      </c>
      <c r="BP52" s="92">
        <f t="shared" si="125"/>
        <v>0</v>
      </c>
      <c r="BQ52" s="92">
        <f t="shared" si="125"/>
        <v>0</v>
      </c>
      <c r="BR52" s="92">
        <f t="shared" si="125"/>
        <v>0</v>
      </c>
      <c r="BS52" s="92">
        <f t="shared" si="125"/>
        <v>0</v>
      </c>
      <c r="BT52" s="92">
        <f t="shared" si="125"/>
        <v>0</v>
      </c>
      <c r="BU52" s="92">
        <f t="shared" si="125"/>
        <v>0</v>
      </c>
      <c r="BV52" s="92">
        <f t="shared" si="125"/>
        <v>0</v>
      </c>
      <c r="BW52" s="92">
        <f t="shared" si="125"/>
        <v>0</v>
      </c>
      <c r="BX52" s="92">
        <f t="shared" si="125"/>
        <v>0</v>
      </c>
      <c r="BY52" s="92">
        <f t="shared" si="125"/>
        <v>0</v>
      </c>
      <c r="BZ52" s="92">
        <f t="shared" ref="BZ52:DN52" si="126">SUM(BZ53:BZ55)</f>
        <v>0</v>
      </c>
      <c r="CA52" s="92">
        <f t="shared" si="126"/>
        <v>0</v>
      </c>
      <c r="CB52" s="92">
        <f t="shared" si="126"/>
        <v>0</v>
      </c>
      <c r="CC52" s="92">
        <f t="shared" si="126"/>
        <v>0</v>
      </c>
      <c r="CD52" s="92">
        <f t="shared" si="126"/>
        <v>0</v>
      </c>
      <c r="CE52" s="92">
        <f t="shared" si="126"/>
        <v>0</v>
      </c>
      <c r="CF52" s="92">
        <f t="shared" si="126"/>
        <v>0</v>
      </c>
      <c r="CG52" s="92">
        <f t="shared" si="126"/>
        <v>0</v>
      </c>
      <c r="CH52" s="92">
        <f t="shared" si="126"/>
        <v>0</v>
      </c>
      <c r="CI52" s="92">
        <f t="shared" si="126"/>
        <v>0</v>
      </c>
      <c r="CJ52" s="92">
        <f t="shared" si="126"/>
        <v>0</v>
      </c>
      <c r="CK52" s="92">
        <f t="shared" si="126"/>
        <v>0</v>
      </c>
      <c r="CL52" s="92">
        <f t="shared" si="126"/>
        <v>0</v>
      </c>
      <c r="CM52" s="92">
        <f t="shared" si="126"/>
        <v>0</v>
      </c>
      <c r="CN52" s="92">
        <f t="shared" si="126"/>
        <v>0</v>
      </c>
      <c r="CO52" s="92">
        <f t="shared" si="126"/>
        <v>0</v>
      </c>
      <c r="CP52" s="92">
        <f t="shared" si="126"/>
        <v>0</v>
      </c>
      <c r="CQ52" s="92">
        <f t="shared" si="126"/>
        <v>0</v>
      </c>
      <c r="CR52" s="92">
        <f t="shared" si="126"/>
        <v>0</v>
      </c>
      <c r="CS52" s="92">
        <f t="shared" si="126"/>
        <v>4</v>
      </c>
      <c r="CT52" s="92">
        <f t="shared" si="126"/>
        <v>900623.10799999989</v>
      </c>
      <c r="CU52" s="92">
        <f t="shared" si="126"/>
        <v>0</v>
      </c>
      <c r="CV52" s="92">
        <f t="shared" si="126"/>
        <v>0</v>
      </c>
      <c r="CW52" s="92">
        <f t="shared" si="126"/>
        <v>0</v>
      </c>
      <c r="CX52" s="92">
        <f t="shared" si="126"/>
        <v>0</v>
      </c>
      <c r="CY52" s="92">
        <f t="shared" si="126"/>
        <v>0</v>
      </c>
      <c r="CZ52" s="92">
        <f t="shared" si="126"/>
        <v>0</v>
      </c>
      <c r="DA52" s="92">
        <f t="shared" si="126"/>
        <v>0</v>
      </c>
      <c r="DB52" s="95">
        <f t="shared" si="126"/>
        <v>0</v>
      </c>
      <c r="DC52" s="92">
        <f t="shared" si="126"/>
        <v>0</v>
      </c>
      <c r="DD52" s="92">
        <f t="shared" si="126"/>
        <v>0</v>
      </c>
      <c r="DE52" s="96">
        <f t="shared" si="126"/>
        <v>0</v>
      </c>
      <c r="DF52" s="92">
        <f t="shared" si="126"/>
        <v>0</v>
      </c>
      <c r="DG52" s="92">
        <f t="shared" si="126"/>
        <v>0</v>
      </c>
      <c r="DH52" s="92">
        <f t="shared" si="126"/>
        <v>0</v>
      </c>
      <c r="DI52" s="92">
        <v>0</v>
      </c>
      <c r="DJ52" s="92">
        <f t="shared" si="126"/>
        <v>0</v>
      </c>
      <c r="DK52" s="92">
        <f t="shared" si="126"/>
        <v>0</v>
      </c>
      <c r="DL52" s="92">
        <f t="shared" si="126"/>
        <v>0</v>
      </c>
      <c r="DM52" s="92">
        <f t="shared" si="126"/>
        <v>207</v>
      </c>
      <c r="DN52" s="92">
        <f t="shared" si="126"/>
        <v>43720600.308000006</v>
      </c>
    </row>
    <row r="53" spans="1:118" ht="30" customHeight="1" x14ac:dyDescent="0.25">
      <c r="A53" s="82"/>
      <c r="B53" s="83">
        <v>32</v>
      </c>
      <c r="C53" s="65" t="s">
        <v>177</v>
      </c>
      <c r="D53" s="66">
        <v>22900</v>
      </c>
      <c r="E53" s="84">
        <v>7.82</v>
      </c>
      <c r="F53" s="84"/>
      <c r="G53" s="67">
        <v>1</v>
      </c>
      <c r="H53" s="68"/>
      <c r="I53" s="66">
        <v>1.4</v>
      </c>
      <c r="J53" s="66">
        <v>1.68</v>
      </c>
      <c r="K53" s="66">
        <v>2.23</v>
      </c>
      <c r="L53" s="69">
        <v>2.57</v>
      </c>
      <c r="M53" s="72"/>
      <c r="N53" s="71">
        <f t="shared" si="55"/>
        <v>0</v>
      </c>
      <c r="O53" s="72"/>
      <c r="P53" s="72">
        <f>(O53*$D53*$E53*$G53*$I53*$P$12)</f>
        <v>0</v>
      </c>
      <c r="Q53" s="72">
        <v>80</v>
      </c>
      <c r="R53" s="71">
        <f>(Q53*$D53*$E53*$G53*$I53*$R$12)</f>
        <v>22062409.600000001</v>
      </c>
      <c r="S53" s="72"/>
      <c r="T53" s="71">
        <f t="shared" ref="T53:T55" si="127">(S53/12*7*$D53*$E53*$G53*$I53*$T$12)+(S53/12*5*$D53*$E53*$G53*$I53*$T$13)</f>
        <v>0</v>
      </c>
      <c r="U53" s="72"/>
      <c r="V53" s="71">
        <f>(U53*$D53*$E53*$G53*$I53*$V$12)</f>
        <v>0</v>
      </c>
      <c r="W53" s="72">
        <v>0</v>
      </c>
      <c r="X53" s="71">
        <f>(W53*$D53*$E53*$G53*$I53*$X$12)</f>
        <v>0</v>
      </c>
      <c r="Y53" s="72"/>
      <c r="Z53" s="71">
        <f>(Y53*$D53*$E53*$G53*$I53*$Z$12)</f>
        <v>0</v>
      </c>
      <c r="AA53" s="72">
        <v>0</v>
      </c>
      <c r="AB53" s="71">
        <f>(AA53*$D53*$E53*$G53*$I53*$AB$12)</f>
        <v>0</v>
      </c>
      <c r="AC53" s="72"/>
      <c r="AD53" s="71">
        <f>(AC53*$D53*$E53*$G53*$I53*$AD$12)</f>
        <v>0</v>
      </c>
      <c r="AE53" s="72">
        <v>0</v>
      </c>
      <c r="AF53" s="71">
        <f>(AE53*$D53*$E53*$G53*$I53*$AF$12)</f>
        <v>0</v>
      </c>
      <c r="AG53" s="74"/>
      <c r="AH53" s="71">
        <f>(AG53*$D53*$E53*$G53*$I53*$AH$12)</f>
        <v>0</v>
      </c>
      <c r="AI53" s="72"/>
      <c r="AJ53" s="71">
        <f>(AI53*$D53*$E53*$G53*$I53*$AJ$12)</f>
        <v>0</v>
      </c>
      <c r="AK53" s="86">
        <v>0</v>
      </c>
      <c r="AL53" s="71">
        <f>(AK53*$D53*$E53*$G53*$J53*$AL$12)</f>
        <v>0</v>
      </c>
      <c r="AM53" s="72">
        <v>0</v>
      </c>
      <c r="AN53" s="71">
        <f>(AM53*$D53*$E53*$G53*$J53*$AN$12)</f>
        <v>0</v>
      </c>
      <c r="AO53" s="72"/>
      <c r="AP53" s="71">
        <f>(AO53*$D53*$E53*$G53*$I53*$AP$12)</f>
        <v>0</v>
      </c>
      <c r="AQ53" s="72">
        <v>0</v>
      </c>
      <c r="AR53" s="72">
        <f>(AQ53*$D53*$E53*$G53*$I53*$AR$12)</f>
        <v>0</v>
      </c>
      <c r="AS53" s="72">
        <v>0</v>
      </c>
      <c r="AT53" s="72">
        <f>(AS53*$D53*$E53*$G53*$I53*$AT$12)</f>
        <v>0</v>
      </c>
      <c r="AU53" s="72">
        <v>0</v>
      </c>
      <c r="AV53" s="71">
        <f>(AU53*$D53*$E53*$G53*$I53*$AV$12)</f>
        <v>0</v>
      </c>
      <c r="AW53" s="72">
        <v>0</v>
      </c>
      <c r="AX53" s="71">
        <f>(AW53*$D53*$E53*$G53*$I53*$AX$12)</f>
        <v>0</v>
      </c>
      <c r="AY53" s="72">
        <v>0</v>
      </c>
      <c r="AZ53" s="71">
        <f>(AY53*$D53*$E53*$G53*$I53*$AZ$12)</f>
        <v>0</v>
      </c>
      <c r="BA53" s="72"/>
      <c r="BB53" s="71">
        <f>(BA53*$D53*$E53*$G53*$I53*$BB$12)</f>
        <v>0</v>
      </c>
      <c r="BC53" s="72"/>
      <c r="BD53" s="71">
        <f>(BC53*$D53*$E53*$G53*$I53*$BD$12)</f>
        <v>0</v>
      </c>
      <c r="BE53" s="72"/>
      <c r="BF53" s="71">
        <f>(BE53*$D53*$E53*$G53*$J53*$BF$12)</f>
        <v>0</v>
      </c>
      <c r="BG53" s="72"/>
      <c r="BH53" s="71">
        <f>(BG53*$D53*$E53*$G53*$J53*$BH$12)</f>
        <v>0</v>
      </c>
      <c r="BI53" s="72"/>
      <c r="BJ53" s="71">
        <f>(BI53*$D53*$E53*$G53*$J53*$BJ$12)</f>
        <v>0</v>
      </c>
      <c r="BK53" s="72">
        <v>0</v>
      </c>
      <c r="BL53" s="71">
        <f>(BK53*$D53*$E53*$G53*$J53*$BL$12)</f>
        <v>0</v>
      </c>
      <c r="BM53" s="72"/>
      <c r="BN53" s="71">
        <f>(BM53*$D53*$E53*$G53*$J53*$BN$12)</f>
        <v>0</v>
      </c>
      <c r="BO53" s="72"/>
      <c r="BP53" s="71">
        <f>(BO53*$D53*$E53*$G53*$J53*$BP$12)</f>
        <v>0</v>
      </c>
      <c r="BQ53" s="72"/>
      <c r="BR53" s="71">
        <f>(BQ53*$D53*$E53*$G53*$J53*$BR$12)</f>
        <v>0</v>
      </c>
      <c r="BS53" s="72"/>
      <c r="BT53" s="71">
        <f>(BS53*$D53*$E53*$G53*$J53*$BT$12)</f>
        <v>0</v>
      </c>
      <c r="BU53" s="72"/>
      <c r="BV53" s="71">
        <f>(BU53*$D53*$E53*$G53*$J53*$BV$12)</f>
        <v>0</v>
      </c>
      <c r="BW53" s="72"/>
      <c r="BX53" s="71">
        <f>(BW53*$D53*$E53*$G53*$J53*$BX$12)</f>
        <v>0</v>
      </c>
      <c r="BY53" s="72"/>
      <c r="BZ53" s="71">
        <f>(BY53*$D53*$E53*$G53*$J53*$BZ$12)</f>
        <v>0</v>
      </c>
      <c r="CA53" s="72">
        <v>0</v>
      </c>
      <c r="CB53" s="71">
        <f>(CA53*$D53*$E53*$G53*$I53*$CB$12)</f>
        <v>0</v>
      </c>
      <c r="CC53" s="72">
        <v>0</v>
      </c>
      <c r="CD53" s="71">
        <f>(CC53*$D53*$E53*$G53*$I53*$CD$12)</f>
        <v>0</v>
      </c>
      <c r="CE53" s="72">
        <v>0</v>
      </c>
      <c r="CF53" s="71">
        <f>(CE53*$D53*$E53*$G53*$I53*$CF$12)</f>
        <v>0</v>
      </c>
      <c r="CG53" s="72"/>
      <c r="CH53" s="72">
        <f>(CG53*$D53*$E53*$G53*$I53*$CH$12)</f>
        <v>0</v>
      </c>
      <c r="CI53" s="72"/>
      <c r="CJ53" s="71">
        <f>(CI53*$D53*$E53*$G53*$J53*$CJ$12)</f>
        <v>0</v>
      </c>
      <c r="CK53" s="72">
        <v>0</v>
      </c>
      <c r="CL53" s="71">
        <f>(CK53*$D53*$E53*$G53*$I53*$CL$12)</f>
        <v>0</v>
      </c>
      <c r="CM53" s="72"/>
      <c r="CN53" s="71">
        <f>(CM53*$D53*$E53*$G53*$I53*$CN$12)</f>
        <v>0</v>
      </c>
      <c r="CO53" s="72"/>
      <c r="CP53" s="71">
        <f>(CO53*$D53*$E53*$G53*$I53*$CP$12)</f>
        <v>0</v>
      </c>
      <c r="CQ53" s="72"/>
      <c r="CR53" s="71">
        <f>(CQ53*$D53*$E53*$G53*$I53*$CR$12)</f>
        <v>0</v>
      </c>
      <c r="CS53" s="72">
        <v>1</v>
      </c>
      <c r="CT53" s="71">
        <f>(CS53*$D53*$E53*$G53*$I53*$CT$12)</f>
        <v>283301.39599999995</v>
      </c>
      <c r="CU53" s="72">
        <v>0</v>
      </c>
      <c r="CV53" s="71">
        <f>(CU53*$D53*$E53*$G53*$J53*$CV$12)</f>
        <v>0</v>
      </c>
      <c r="CW53" s="86">
        <v>0</v>
      </c>
      <c r="CX53" s="71">
        <f>(CW53*$D53*$E53*$G53*$J53*$CX$12)</f>
        <v>0</v>
      </c>
      <c r="CY53" s="72"/>
      <c r="CZ53" s="71">
        <f>(CY53*$D53*$E53*$G53*$I53*$CZ$12)</f>
        <v>0</v>
      </c>
      <c r="DA53" s="72">
        <v>0</v>
      </c>
      <c r="DB53" s="77">
        <f>(DA53*$D53*$E53*$G53*$J53*$DB$12)</f>
        <v>0</v>
      </c>
      <c r="DC53" s="72">
        <v>0</v>
      </c>
      <c r="DD53" s="71">
        <f>(DC53*$D53*$E53*$G53*$J53*$DD$12)</f>
        <v>0</v>
      </c>
      <c r="DE53" s="87"/>
      <c r="DF53" s="71">
        <f>(DE53*$D53*$E53*$G53*$J53*$DF$12)</f>
        <v>0</v>
      </c>
      <c r="DG53" s="72"/>
      <c r="DH53" s="71">
        <f>(DG53*$D53*$E53*$G53*$J53*$DH$12)</f>
        <v>0</v>
      </c>
      <c r="DI53" s="72"/>
      <c r="DJ53" s="71">
        <f>(DI53*$D53*$E53*$G53*$K53*$DJ$12)</f>
        <v>0</v>
      </c>
      <c r="DK53" s="72"/>
      <c r="DL53" s="71">
        <f>(DK53*$D53*$E53*$G53*$L53*$DL$12)</f>
        <v>0</v>
      </c>
      <c r="DM53" s="71">
        <f t="shared" ref="DM53:DN55" si="128">SUM(M53,O53,Q53,S53,U53,W53,Y53,AA53,AC53,AE53,AG53,AI53,AK53,AO53,AQ53,CE53,AS53,AU53,AW53,AY53,BA53,CI53,BC53,BE53,BG53,BK53,AM53,BM53,BO53,BQ53,BS53,BU53,BW53,BY53,CA53,CC53,CG53,CK53,CM53,CO53,CQ53,CS53,CU53,CW53,BI53,CY53,DA53,DC53,DE53,DG53,DI53,DK53)</f>
        <v>81</v>
      </c>
      <c r="DN53" s="71">
        <f t="shared" si="128"/>
        <v>22345710.996000003</v>
      </c>
    </row>
    <row r="54" spans="1:118" ht="30" customHeight="1" x14ac:dyDescent="0.25">
      <c r="A54" s="82"/>
      <c r="B54" s="83">
        <v>33</v>
      </c>
      <c r="C54" s="65" t="s">
        <v>178</v>
      </c>
      <c r="D54" s="66">
        <v>22900</v>
      </c>
      <c r="E54" s="91">
        <v>5.68</v>
      </c>
      <c r="F54" s="91"/>
      <c r="G54" s="67">
        <v>1</v>
      </c>
      <c r="H54" s="68"/>
      <c r="I54" s="66">
        <v>1.4</v>
      </c>
      <c r="J54" s="66">
        <v>1.68</v>
      </c>
      <c r="K54" s="66">
        <v>2.23</v>
      </c>
      <c r="L54" s="69">
        <v>2.57</v>
      </c>
      <c r="M54" s="72"/>
      <c r="N54" s="71">
        <f t="shared" si="55"/>
        <v>0</v>
      </c>
      <c r="O54" s="72"/>
      <c r="P54" s="72">
        <f>(O54*$D54*$E54*$G54*$I54*$P$12)</f>
        <v>0</v>
      </c>
      <c r="Q54" s="72">
        <v>39</v>
      </c>
      <c r="R54" s="71">
        <f>(Q54*$D54*$E54*$G54*$I54*$R$12)</f>
        <v>7812124.3199999994</v>
      </c>
      <c r="S54" s="72"/>
      <c r="T54" s="71">
        <f t="shared" si="127"/>
        <v>0</v>
      </c>
      <c r="U54" s="72"/>
      <c r="V54" s="71">
        <f>(U54*$D54*$E54*$G54*$I54*$V$12)</f>
        <v>0</v>
      </c>
      <c r="W54" s="72"/>
      <c r="X54" s="71">
        <f>(W54*$D54*$E54*$G54*$I54*$X$12)</f>
        <v>0</v>
      </c>
      <c r="Y54" s="72"/>
      <c r="Z54" s="71">
        <f>(Y54*$D54*$E54*$G54*$I54*$Z$12)</f>
        <v>0</v>
      </c>
      <c r="AA54" s="72"/>
      <c r="AB54" s="71">
        <f>(AA54*$D54*$E54*$G54*$I54*$AB$12)</f>
        <v>0</v>
      </c>
      <c r="AC54" s="72"/>
      <c r="AD54" s="71">
        <f>(AC54*$D54*$E54*$G54*$I54*$AD$12)</f>
        <v>0</v>
      </c>
      <c r="AE54" s="72"/>
      <c r="AF54" s="71">
        <f>(AE54*$D54*$E54*$G54*$I54*$AF$12)</f>
        <v>0</v>
      </c>
      <c r="AG54" s="74"/>
      <c r="AH54" s="71">
        <f>(AG54*$D54*$E54*$G54*$I54*$AH$12)</f>
        <v>0</v>
      </c>
      <c r="AI54" s="72"/>
      <c r="AJ54" s="71">
        <f>(AI54*$D54*$E54*$G54*$I54*$AJ$12)</f>
        <v>0</v>
      </c>
      <c r="AK54" s="86">
        <v>0</v>
      </c>
      <c r="AL54" s="71">
        <f>(AK54*$D54*$E54*$G54*$J54*$AL$12)</f>
        <v>0</v>
      </c>
      <c r="AM54" s="72"/>
      <c r="AN54" s="71">
        <f>(AM54*$D54*$E54*$G54*$J54*$AN$12)</f>
        <v>0</v>
      </c>
      <c r="AO54" s="92"/>
      <c r="AP54" s="71">
        <f>(AO54*$D54*$E54*$G54*$I54*$AP$12)</f>
        <v>0</v>
      </c>
      <c r="AQ54" s="72"/>
      <c r="AR54" s="72">
        <f>(AQ54*$D54*$E54*$G54*$I54*$AR$12)</f>
        <v>0</v>
      </c>
      <c r="AS54" s="72"/>
      <c r="AT54" s="72">
        <f>(AS54*$D54*$E54*$G54*$I54*$AT$12)</f>
        <v>0</v>
      </c>
      <c r="AU54" s="72"/>
      <c r="AV54" s="71">
        <f>(AU54*$D54*$E54*$G54*$I54*$AV$12)</f>
        <v>0</v>
      </c>
      <c r="AW54" s="72"/>
      <c r="AX54" s="71">
        <f>(AW54*$D54*$E54*$G54*$I54*$AX$12)</f>
        <v>0</v>
      </c>
      <c r="AY54" s="72"/>
      <c r="AZ54" s="71">
        <f>(AY54*$D54*$E54*$G54*$I54*$AZ$12)</f>
        <v>0</v>
      </c>
      <c r="BA54" s="72"/>
      <c r="BB54" s="71">
        <f>(BA54*$D54*$E54*$G54*$I54*$BB$12)</f>
        <v>0</v>
      </c>
      <c r="BC54" s="72"/>
      <c r="BD54" s="71">
        <f>(BC54*$D54*$E54*$G54*$I54*$BD$12)</f>
        <v>0</v>
      </c>
      <c r="BE54" s="72"/>
      <c r="BF54" s="71">
        <f>(BE54*$D54*$E54*$G54*$J54*$BF$12)</f>
        <v>0</v>
      </c>
      <c r="BG54" s="72"/>
      <c r="BH54" s="71">
        <f>(BG54*$D54*$E54*$G54*$J54*$BH$12)</f>
        <v>0</v>
      </c>
      <c r="BI54" s="72"/>
      <c r="BJ54" s="71">
        <f>(BI54*$D54*$E54*$G54*$J54*$BJ$12)</f>
        <v>0</v>
      </c>
      <c r="BK54" s="72"/>
      <c r="BL54" s="71">
        <f>(BK54*$D54*$E54*$G54*$J54*$BL$12)</f>
        <v>0</v>
      </c>
      <c r="BM54" s="72"/>
      <c r="BN54" s="71">
        <f>(BM54*$D54*$E54*$G54*$J54*$BN$12)</f>
        <v>0</v>
      </c>
      <c r="BO54" s="72"/>
      <c r="BP54" s="71">
        <f>(BO54*$D54*$E54*$G54*$J54*$BP$12)</f>
        <v>0</v>
      </c>
      <c r="BQ54" s="72"/>
      <c r="BR54" s="71">
        <f>(BQ54*$D54*$E54*$G54*$J54*$BR$12)</f>
        <v>0</v>
      </c>
      <c r="BS54" s="72"/>
      <c r="BT54" s="71">
        <f>(BS54*$D54*$E54*$G54*$J54*$BT$12)</f>
        <v>0</v>
      </c>
      <c r="BU54" s="72"/>
      <c r="BV54" s="71">
        <f>(BU54*$D54*$E54*$G54*$J54*$BV$12)</f>
        <v>0</v>
      </c>
      <c r="BW54" s="72"/>
      <c r="BX54" s="71">
        <f>(BW54*$D54*$E54*$G54*$J54*$BX$12)</f>
        <v>0</v>
      </c>
      <c r="BY54" s="72"/>
      <c r="BZ54" s="71">
        <f>(BY54*$D54*$E54*$G54*$J54*$BZ$12)</f>
        <v>0</v>
      </c>
      <c r="CA54" s="72"/>
      <c r="CB54" s="71">
        <f>(CA54*$D54*$E54*$G54*$I54*$CB$12)</f>
        <v>0</v>
      </c>
      <c r="CC54" s="72"/>
      <c r="CD54" s="71">
        <f>(CC54*$D54*$E54*$G54*$I54*$CD$12)</f>
        <v>0</v>
      </c>
      <c r="CE54" s="72"/>
      <c r="CF54" s="71">
        <f>(CE54*$D54*$E54*$G54*$I54*$CF$12)</f>
        <v>0</v>
      </c>
      <c r="CG54" s="72"/>
      <c r="CH54" s="72">
        <f>(CG54*$D54*$E54*$G54*$I54*$CH$12)</f>
        <v>0</v>
      </c>
      <c r="CI54" s="72"/>
      <c r="CJ54" s="71">
        <f>(CI54*$D54*$E54*$G54*$J54*$CJ$12)</f>
        <v>0</v>
      </c>
      <c r="CK54" s="72"/>
      <c r="CL54" s="71">
        <f>(CK54*$D54*$E54*$G54*$I54*$CL$12)</f>
        <v>0</v>
      </c>
      <c r="CM54" s="72"/>
      <c r="CN54" s="71">
        <f>(CM54*$D54*$E54*$G54*$I54*$CN$12)</f>
        <v>0</v>
      </c>
      <c r="CO54" s="72"/>
      <c r="CP54" s="71">
        <f>(CO54*$D54*$E54*$G54*$I54*$CP$12)</f>
        <v>0</v>
      </c>
      <c r="CQ54" s="72"/>
      <c r="CR54" s="71">
        <f>(CQ54*$D54*$E54*$G54*$I54*$CR$12)</f>
        <v>0</v>
      </c>
      <c r="CS54" s="72">
        <v>3</v>
      </c>
      <c r="CT54" s="71">
        <f>(CS54*$D54*$E54*$G54*$I54*$CT$12)</f>
        <v>617321.71199999994</v>
      </c>
      <c r="CU54" s="72"/>
      <c r="CV54" s="71">
        <f>(CU54*$D54*$E54*$G54*$J54*$CV$12)</f>
        <v>0</v>
      </c>
      <c r="CW54" s="86">
        <v>0</v>
      </c>
      <c r="CX54" s="71">
        <f>(CW54*$D54*$E54*$G54*$J54*$CX$12)</f>
        <v>0</v>
      </c>
      <c r="CY54" s="72"/>
      <c r="CZ54" s="71">
        <f>(CY54*$D54*$E54*$G54*$I54*$CZ$12)</f>
        <v>0</v>
      </c>
      <c r="DA54" s="72"/>
      <c r="DB54" s="77">
        <f>(DA54*$D54*$E54*$G54*$J54*$DB$12)</f>
        <v>0</v>
      </c>
      <c r="DC54" s="72"/>
      <c r="DD54" s="71">
        <f>(DC54*$D54*$E54*$G54*$J54*$DD$12)</f>
        <v>0</v>
      </c>
      <c r="DE54" s="87"/>
      <c r="DF54" s="71">
        <f>(DE54*$D54*$E54*$G54*$J54*$DF$12)</f>
        <v>0</v>
      </c>
      <c r="DG54" s="72"/>
      <c r="DH54" s="71">
        <f>(DG54*$D54*$E54*$G54*$J54*$DH$12)</f>
        <v>0</v>
      </c>
      <c r="DI54" s="72"/>
      <c r="DJ54" s="71">
        <f>(DI54*$D54*$E54*$G54*$K54*$DJ$12)</f>
        <v>0</v>
      </c>
      <c r="DK54" s="72"/>
      <c r="DL54" s="71">
        <f>(DK54*$D54*$E54*$G54*$L54*$DL$12)</f>
        <v>0</v>
      </c>
      <c r="DM54" s="71">
        <f t="shared" si="128"/>
        <v>42</v>
      </c>
      <c r="DN54" s="71">
        <f t="shared" si="128"/>
        <v>8429446.0319999997</v>
      </c>
    </row>
    <row r="55" spans="1:118" ht="45" customHeight="1" x14ac:dyDescent="0.25">
      <c r="A55" s="82"/>
      <c r="B55" s="83">
        <v>34</v>
      </c>
      <c r="C55" s="65" t="s">
        <v>179</v>
      </c>
      <c r="D55" s="66">
        <v>22900</v>
      </c>
      <c r="E55" s="84">
        <v>4.37</v>
      </c>
      <c r="F55" s="84"/>
      <c r="G55" s="67">
        <v>1</v>
      </c>
      <c r="H55" s="68"/>
      <c r="I55" s="66">
        <v>1.4</v>
      </c>
      <c r="J55" s="66">
        <v>1.68</v>
      </c>
      <c r="K55" s="66">
        <v>2.23</v>
      </c>
      <c r="L55" s="69">
        <v>2.57</v>
      </c>
      <c r="M55" s="72"/>
      <c r="N55" s="71">
        <f t="shared" si="55"/>
        <v>0</v>
      </c>
      <c r="O55" s="72"/>
      <c r="P55" s="72">
        <f>(O55*$D55*$E55*$G55*$I55*$P$12)</f>
        <v>0</v>
      </c>
      <c r="Q55" s="72">
        <v>84</v>
      </c>
      <c r="R55" s="71">
        <f>(Q55*$D55*$E55*$G55*$I55*$R$12)</f>
        <v>12945443.279999999</v>
      </c>
      <c r="S55" s="72"/>
      <c r="T55" s="71">
        <f t="shared" si="127"/>
        <v>0</v>
      </c>
      <c r="U55" s="72"/>
      <c r="V55" s="71">
        <f>(U55*$D55*$E55*$G55*$I55*$V$12)</f>
        <v>0</v>
      </c>
      <c r="W55" s="72"/>
      <c r="X55" s="71">
        <f>(W55*$D55*$E55*$G55*$I55*$X$12)</f>
        <v>0</v>
      </c>
      <c r="Y55" s="72"/>
      <c r="Z55" s="71">
        <f>(Y55*$D55*$E55*$G55*$I55*$Z$12)</f>
        <v>0</v>
      </c>
      <c r="AA55" s="72"/>
      <c r="AB55" s="71">
        <f>(AA55*$D55*$E55*$G55*$I55*$AB$12)</f>
        <v>0</v>
      </c>
      <c r="AC55" s="72"/>
      <c r="AD55" s="71">
        <f>(AC55*$D55*$E55*$G55*$I55*$AD$12)</f>
        <v>0</v>
      </c>
      <c r="AE55" s="72"/>
      <c r="AF55" s="71">
        <f>(AE55*$D55*$E55*$G55*$I55*$AF$12)</f>
        <v>0</v>
      </c>
      <c r="AG55" s="74"/>
      <c r="AH55" s="71">
        <f>(AG55*$D55*$E55*$G55*$I55*$AH$12)</f>
        <v>0</v>
      </c>
      <c r="AI55" s="72"/>
      <c r="AJ55" s="71">
        <f>(AI55*$D55*$E55*$G55*$I55*$AJ$12)</f>
        <v>0</v>
      </c>
      <c r="AK55" s="86">
        <v>0</v>
      </c>
      <c r="AL55" s="71">
        <f>(AK55*$D55*$E55*$G55*$J55*$AL$12)</f>
        <v>0</v>
      </c>
      <c r="AM55" s="72"/>
      <c r="AN55" s="71">
        <f>(AM55*$D55*$E55*$G55*$J55*$AN$12)</f>
        <v>0</v>
      </c>
      <c r="AO55" s="72"/>
      <c r="AP55" s="71">
        <f>(AO55*$D55*$E55*$G55*$I55*$AP$12)</f>
        <v>0</v>
      </c>
      <c r="AQ55" s="72"/>
      <c r="AR55" s="72">
        <f>(AQ55*$D55*$E55*$G55*$I55*$AR$12)</f>
        <v>0</v>
      </c>
      <c r="AS55" s="72"/>
      <c r="AT55" s="72">
        <f>(AS55*$D55*$E55*$G55*$I55*$AT$12)</f>
        <v>0</v>
      </c>
      <c r="AU55" s="72"/>
      <c r="AV55" s="71">
        <f>(AU55*$D55*$E55*$G55*$I55*$AV$12)</f>
        <v>0</v>
      </c>
      <c r="AW55" s="72"/>
      <c r="AX55" s="71">
        <f>(AW55*$D55*$E55*$G55*$I55*$AX$12)</f>
        <v>0</v>
      </c>
      <c r="AY55" s="72"/>
      <c r="AZ55" s="71">
        <f>(AY55*$D55*$E55*$G55*$I55*$AZ$12)</f>
        <v>0</v>
      </c>
      <c r="BA55" s="72"/>
      <c r="BB55" s="71">
        <f>(BA55*$D55*$E55*$G55*$I55*$BB$12)</f>
        <v>0</v>
      </c>
      <c r="BC55" s="72"/>
      <c r="BD55" s="71">
        <f>(BC55*$D55*$E55*$G55*$I55*$BD$12)</f>
        <v>0</v>
      </c>
      <c r="BE55" s="72"/>
      <c r="BF55" s="71">
        <f>(BE55*$D55*$E55*$G55*$J55*$BF$12)</f>
        <v>0</v>
      </c>
      <c r="BG55" s="72"/>
      <c r="BH55" s="71">
        <f>(BG55*$D55*$E55*$G55*$J55*$BH$12)</f>
        <v>0</v>
      </c>
      <c r="BI55" s="72"/>
      <c r="BJ55" s="71">
        <f>(BI55*$D55*$E55*$G55*$J55*$BJ$12)</f>
        <v>0</v>
      </c>
      <c r="BK55" s="72"/>
      <c r="BL55" s="71">
        <f>(BK55*$D55*$E55*$G55*$J55*$BL$12)</f>
        <v>0</v>
      </c>
      <c r="BM55" s="72"/>
      <c r="BN55" s="71">
        <f>(BM55*$D55*$E55*$G55*$J55*$BN$12)</f>
        <v>0</v>
      </c>
      <c r="BO55" s="72"/>
      <c r="BP55" s="71">
        <f>(BO55*$D55*$E55*$G55*$J55*$BP$12)</f>
        <v>0</v>
      </c>
      <c r="BQ55" s="72"/>
      <c r="BR55" s="71">
        <f>(BQ55*$D55*$E55*$G55*$J55*$BR$12)</f>
        <v>0</v>
      </c>
      <c r="BS55" s="72"/>
      <c r="BT55" s="71">
        <f>(BS55*$D55*$E55*$G55*$J55*$BT$12)</f>
        <v>0</v>
      </c>
      <c r="BU55" s="72"/>
      <c r="BV55" s="71">
        <f>(BU55*$D55*$E55*$G55*$J55*$BV$12)</f>
        <v>0</v>
      </c>
      <c r="BW55" s="72"/>
      <c r="BX55" s="71">
        <f>(BW55*$D55*$E55*$G55*$J55*$BX$12)</f>
        <v>0</v>
      </c>
      <c r="BY55" s="72"/>
      <c r="BZ55" s="71">
        <f>(BY55*$D55*$E55*$G55*$J55*$BZ$12)</f>
        <v>0</v>
      </c>
      <c r="CA55" s="72"/>
      <c r="CB55" s="71">
        <f>(CA55*$D55*$E55*$G55*$I55*$CB$12)</f>
        <v>0</v>
      </c>
      <c r="CC55" s="72"/>
      <c r="CD55" s="71">
        <f>(CC55*$D55*$E55*$G55*$I55*$CD$12)</f>
        <v>0</v>
      </c>
      <c r="CE55" s="72"/>
      <c r="CF55" s="71">
        <f>(CE55*$D55*$E55*$G55*$I55*$CF$12)</f>
        <v>0</v>
      </c>
      <c r="CG55" s="72"/>
      <c r="CH55" s="72">
        <f>(CG55*$D55*$E55*$G55*$I55*$CH$12)</f>
        <v>0</v>
      </c>
      <c r="CI55" s="72"/>
      <c r="CJ55" s="71">
        <f>(CI55*$D55*$E55*$G55*$J55*$CJ$12)</f>
        <v>0</v>
      </c>
      <c r="CK55" s="72"/>
      <c r="CL55" s="71">
        <f>(CK55*$D55*$E55*$G55*$I55*$CL$12)</f>
        <v>0</v>
      </c>
      <c r="CM55" s="72"/>
      <c r="CN55" s="71">
        <f>(CM55*$D55*$E55*$G55*$I55*$CN$12)</f>
        <v>0</v>
      </c>
      <c r="CO55" s="72"/>
      <c r="CP55" s="71">
        <f>(CO55*$D55*$E55*$G55*$I55*$CP$12)</f>
        <v>0</v>
      </c>
      <c r="CQ55" s="72"/>
      <c r="CR55" s="71">
        <f>(CQ55*$D55*$E55*$G55*$I55*$CR$12)</f>
        <v>0</v>
      </c>
      <c r="CS55" s="72"/>
      <c r="CT55" s="71">
        <f>(CS55*$D55*$E55*$G55*$I55*$CT$12)</f>
        <v>0</v>
      </c>
      <c r="CU55" s="72"/>
      <c r="CV55" s="71">
        <f>(CU55*$D55*$E55*$G55*$J55*$CV$12)</f>
        <v>0</v>
      </c>
      <c r="CW55" s="86">
        <v>0</v>
      </c>
      <c r="CX55" s="71">
        <f>(CW55*$D55*$E55*$G55*$J55*$CX$12)</f>
        <v>0</v>
      </c>
      <c r="CY55" s="72"/>
      <c r="CZ55" s="71">
        <f>(CY55*$D55*$E55*$G55*$I55*$CZ$12)</f>
        <v>0</v>
      </c>
      <c r="DA55" s="72"/>
      <c r="DB55" s="77">
        <f>(DA55*$D55*$E55*$G55*$J55*$DB$12)</f>
        <v>0</v>
      </c>
      <c r="DC55" s="72"/>
      <c r="DD55" s="71">
        <f>(DC55*$D55*$E55*$G55*$J55*$DD$12)</f>
        <v>0</v>
      </c>
      <c r="DE55" s="87"/>
      <c r="DF55" s="71">
        <f>(DE55*$D55*$E55*$G55*$J55*$DF$12)</f>
        <v>0</v>
      </c>
      <c r="DG55" s="72"/>
      <c r="DH55" s="71">
        <f>(DG55*$D55*$E55*$G55*$J55*$DH$12)</f>
        <v>0</v>
      </c>
      <c r="DI55" s="72"/>
      <c r="DJ55" s="71">
        <f>(DI55*$D55*$E55*$G55*$K55*$DJ$12)</f>
        <v>0</v>
      </c>
      <c r="DK55" s="72"/>
      <c r="DL55" s="71">
        <f>(DK55*$D55*$E55*$G55*$L55*$DL$12)</f>
        <v>0</v>
      </c>
      <c r="DM55" s="71">
        <f t="shared" si="128"/>
        <v>84</v>
      </c>
      <c r="DN55" s="71">
        <f t="shared" si="128"/>
        <v>12945443.279999999</v>
      </c>
    </row>
    <row r="56" spans="1:118" ht="15.75" customHeight="1" x14ac:dyDescent="0.25">
      <c r="A56" s="82">
        <v>9</v>
      </c>
      <c r="B56" s="146"/>
      <c r="C56" s="144" t="s">
        <v>180</v>
      </c>
      <c r="D56" s="66">
        <v>22900</v>
      </c>
      <c r="E56" s="147">
        <v>1.1499999999999999</v>
      </c>
      <c r="F56" s="147"/>
      <c r="G56" s="67">
        <v>1</v>
      </c>
      <c r="H56" s="68"/>
      <c r="I56" s="66">
        <v>1.4</v>
      </c>
      <c r="J56" s="66">
        <v>1.68</v>
      </c>
      <c r="K56" s="66">
        <v>2.23</v>
      </c>
      <c r="L56" s="69">
        <v>2.57</v>
      </c>
      <c r="M56" s="92">
        <f>SUM(M57:M66)</f>
        <v>0</v>
      </c>
      <c r="N56" s="92">
        <f t="shared" ref="N56:BY56" si="129">SUM(N57:N66)</f>
        <v>0</v>
      </c>
      <c r="O56" s="92">
        <f t="shared" si="129"/>
        <v>0</v>
      </c>
      <c r="P56" s="92">
        <f t="shared" si="129"/>
        <v>0</v>
      </c>
      <c r="Q56" s="92">
        <f t="shared" si="129"/>
        <v>895</v>
      </c>
      <c r="R56" s="92">
        <f t="shared" si="129"/>
        <v>41052028.5</v>
      </c>
      <c r="S56" s="92">
        <f t="shared" si="129"/>
        <v>8</v>
      </c>
      <c r="T56" s="92">
        <f t="shared" si="129"/>
        <v>455214.59666666662</v>
      </c>
      <c r="U56" s="92">
        <f t="shared" si="129"/>
        <v>0</v>
      </c>
      <c r="V56" s="92">
        <f t="shared" si="129"/>
        <v>0</v>
      </c>
      <c r="W56" s="92">
        <f t="shared" si="129"/>
        <v>0</v>
      </c>
      <c r="X56" s="92">
        <f t="shared" si="129"/>
        <v>0</v>
      </c>
      <c r="Y56" s="92">
        <f t="shared" si="129"/>
        <v>0</v>
      </c>
      <c r="Z56" s="92">
        <f t="shared" si="129"/>
        <v>0</v>
      </c>
      <c r="AA56" s="92">
        <f t="shared" si="129"/>
        <v>0</v>
      </c>
      <c r="AB56" s="92">
        <f t="shared" si="129"/>
        <v>0</v>
      </c>
      <c r="AC56" s="92">
        <f t="shared" si="129"/>
        <v>0</v>
      </c>
      <c r="AD56" s="92">
        <f t="shared" si="129"/>
        <v>0</v>
      </c>
      <c r="AE56" s="92">
        <f t="shared" si="129"/>
        <v>0</v>
      </c>
      <c r="AF56" s="92">
        <f t="shared" si="129"/>
        <v>0</v>
      </c>
      <c r="AG56" s="92">
        <f t="shared" si="129"/>
        <v>0</v>
      </c>
      <c r="AH56" s="92">
        <f t="shared" si="129"/>
        <v>0</v>
      </c>
      <c r="AI56" s="92">
        <f t="shared" si="129"/>
        <v>0</v>
      </c>
      <c r="AJ56" s="92">
        <f t="shared" si="129"/>
        <v>0</v>
      </c>
      <c r="AK56" s="92">
        <f t="shared" si="129"/>
        <v>0</v>
      </c>
      <c r="AL56" s="92">
        <f t="shared" si="129"/>
        <v>0</v>
      </c>
      <c r="AM56" s="92">
        <f t="shared" si="129"/>
        <v>0</v>
      </c>
      <c r="AN56" s="92">
        <f t="shared" si="129"/>
        <v>0</v>
      </c>
      <c r="AO56" s="92">
        <v>0</v>
      </c>
      <c r="AP56" s="92">
        <f t="shared" si="129"/>
        <v>0</v>
      </c>
      <c r="AQ56" s="92">
        <f t="shared" si="129"/>
        <v>0</v>
      </c>
      <c r="AR56" s="92">
        <f t="shared" si="129"/>
        <v>0</v>
      </c>
      <c r="AS56" s="92">
        <f t="shared" si="129"/>
        <v>0</v>
      </c>
      <c r="AT56" s="92">
        <f t="shared" si="129"/>
        <v>0</v>
      </c>
      <c r="AU56" s="92">
        <f t="shared" si="129"/>
        <v>0</v>
      </c>
      <c r="AV56" s="92">
        <f t="shared" si="129"/>
        <v>0</v>
      </c>
      <c r="AW56" s="92">
        <f t="shared" si="129"/>
        <v>0</v>
      </c>
      <c r="AX56" s="92">
        <f t="shared" si="129"/>
        <v>0</v>
      </c>
      <c r="AY56" s="92">
        <f t="shared" si="129"/>
        <v>0</v>
      </c>
      <c r="AZ56" s="92">
        <f t="shared" si="129"/>
        <v>0</v>
      </c>
      <c r="BA56" s="92">
        <f t="shared" si="129"/>
        <v>0</v>
      </c>
      <c r="BB56" s="92">
        <f t="shared" si="129"/>
        <v>0</v>
      </c>
      <c r="BC56" s="92">
        <f t="shared" si="129"/>
        <v>0</v>
      </c>
      <c r="BD56" s="92">
        <f t="shared" si="129"/>
        <v>0</v>
      </c>
      <c r="BE56" s="92">
        <f t="shared" si="129"/>
        <v>3</v>
      </c>
      <c r="BF56" s="92">
        <f t="shared" si="129"/>
        <v>111953.51999999999</v>
      </c>
      <c r="BG56" s="92">
        <f t="shared" si="129"/>
        <v>193</v>
      </c>
      <c r="BH56" s="92">
        <f t="shared" si="129"/>
        <v>7726716.4799999995</v>
      </c>
      <c r="BI56" s="92">
        <f t="shared" si="129"/>
        <v>0</v>
      </c>
      <c r="BJ56" s="92">
        <f t="shared" si="129"/>
        <v>0</v>
      </c>
      <c r="BK56" s="92">
        <f t="shared" si="129"/>
        <v>0</v>
      </c>
      <c r="BL56" s="92">
        <f t="shared" si="129"/>
        <v>0</v>
      </c>
      <c r="BM56" s="92">
        <f t="shared" si="129"/>
        <v>38</v>
      </c>
      <c r="BN56" s="92">
        <f t="shared" si="129"/>
        <v>1786716.6240000003</v>
      </c>
      <c r="BO56" s="92">
        <f t="shared" si="129"/>
        <v>5</v>
      </c>
      <c r="BP56" s="92">
        <f t="shared" si="129"/>
        <v>186589.19999999998</v>
      </c>
      <c r="BQ56" s="92">
        <f t="shared" si="129"/>
        <v>5</v>
      </c>
      <c r="BR56" s="92">
        <f t="shared" si="129"/>
        <v>241892.69999999998</v>
      </c>
      <c r="BS56" s="92">
        <f t="shared" si="129"/>
        <v>0</v>
      </c>
      <c r="BT56" s="92">
        <f t="shared" si="129"/>
        <v>0</v>
      </c>
      <c r="BU56" s="92">
        <f t="shared" si="129"/>
        <v>23</v>
      </c>
      <c r="BV56" s="92">
        <f t="shared" si="129"/>
        <v>1139733</v>
      </c>
      <c r="BW56" s="92">
        <f t="shared" si="129"/>
        <v>3</v>
      </c>
      <c r="BX56" s="92">
        <f t="shared" si="129"/>
        <v>111953.51999999999</v>
      </c>
      <c r="BY56" s="92">
        <f t="shared" si="129"/>
        <v>4</v>
      </c>
      <c r="BZ56" s="92">
        <f t="shared" ref="BZ56:DN56" si="130">SUM(BZ57:BZ66)</f>
        <v>178125.36</v>
      </c>
      <c r="CA56" s="92">
        <f t="shared" si="130"/>
        <v>0</v>
      </c>
      <c r="CB56" s="92">
        <f t="shared" si="130"/>
        <v>0</v>
      </c>
      <c r="CC56" s="92">
        <f t="shared" si="130"/>
        <v>0</v>
      </c>
      <c r="CD56" s="92">
        <f t="shared" si="130"/>
        <v>0</v>
      </c>
      <c r="CE56" s="92">
        <f t="shared" si="130"/>
        <v>0</v>
      </c>
      <c r="CF56" s="92">
        <f t="shared" si="130"/>
        <v>0</v>
      </c>
      <c r="CG56" s="92">
        <f t="shared" si="130"/>
        <v>0</v>
      </c>
      <c r="CH56" s="92">
        <f t="shared" si="130"/>
        <v>0</v>
      </c>
      <c r="CI56" s="92">
        <f t="shared" si="130"/>
        <v>0</v>
      </c>
      <c r="CJ56" s="92">
        <f t="shared" si="130"/>
        <v>0</v>
      </c>
      <c r="CK56" s="92">
        <f t="shared" si="130"/>
        <v>0</v>
      </c>
      <c r="CL56" s="92">
        <f t="shared" si="130"/>
        <v>0</v>
      </c>
      <c r="CM56" s="92">
        <f t="shared" si="130"/>
        <v>0</v>
      </c>
      <c r="CN56" s="92">
        <f t="shared" si="130"/>
        <v>0</v>
      </c>
      <c r="CO56" s="92">
        <f t="shared" si="130"/>
        <v>5</v>
      </c>
      <c r="CP56" s="92">
        <f t="shared" si="130"/>
        <v>108843.7</v>
      </c>
      <c r="CQ56" s="92">
        <f t="shared" si="130"/>
        <v>3</v>
      </c>
      <c r="CR56" s="92">
        <f t="shared" si="130"/>
        <v>105422.89799999999</v>
      </c>
      <c r="CS56" s="92">
        <f t="shared" si="130"/>
        <v>0</v>
      </c>
      <c r="CT56" s="92">
        <f t="shared" si="130"/>
        <v>0</v>
      </c>
      <c r="CU56" s="92">
        <f t="shared" si="130"/>
        <v>0</v>
      </c>
      <c r="CV56" s="92">
        <f t="shared" si="130"/>
        <v>0</v>
      </c>
      <c r="CW56" s="92">
        <f t="shared" si="130"/>
        <v>0</v>
      </c>
      <c r="CX56" s="92">
        <f t="shared" si="130"/>
        <v>0</v>
      </c>
      <c r="CY56" s="92">
        <f t="shared" si="130"/>
        <v>0</v>
      </c>
      <c r="CZ56" s="92">
        <f t="shared" si="130"/>
        <v>0</v>
      </c>
      <c r="DA56" s="92">
        <f t="shared" si="130"/>
        <v>0</v>
      </c>
      <c r="DB56" s="95">
        <f t="shared" si="130"/>
        <v>0</v>
      </c>
      <c r="DC56" s="92">
        <f t="shared" si="130"/>
        <v>0</v>
      </c>
      <c r="DD56" s="92">
        <f t="shared" si="130"/>
        <v>0</v>
      </c>
      <c r="DE56" s="96">
        <f t="shared" si="130"/>
        <v>0</v>
      </c>
      <c r="DF56" s="92">
        <f t="shared" si="130"/>
        <v>0</v>
      </c>
      <c r="DG56" s="92">
        <f t="shared" si="130"/>
        <v>7</v>
      </c>
      <c r="DH56" s="92">
        <f t="shared" si="130"/>
        <v>295184.11439999996</v>
      </c>
      <c r="DI56" s="92">
        <v>0</v>
      </c>
      <c r="DJ56" s="92">
        <f t="shared" si="130"/>
        <v>0</v>
      </c>
      <c r="DK56" s="92">
        <f t="shared" si="130"/>
        <v>4</v>
      </c>
      <c r="DL56" s="92">
        <f t="shared" si="130"/>
        <v>785334.4319999998</v>
      </c>
      <c r="DM56" s="92">
        <f t="shared" si="130"/>
        <v>1196</v>
      </c>
      <c r="DN56" s="92">
        <f t="shared" si="130"/>
        <v>54285708.645066664</v>
      </c>
    </row>
    <row r="57" spans="1:118" ht="30" customHeight="1" x14ac:dyDescent="0.25">
      <c r="A57" s="82"/>
      <c r="B57" s="83">
        <v>35</v>
      </c>
      <c r="C57" s="65" t="s">
        <v>181</v>
      </c>
      <c r="D57" s="66">
        <v>22900</v>
      </c>
      <c r="E57" s="84">
        <v>0.97</v>
      </c>
      <c r="F57" s="84"/>
      <c r="G57" s="67">
        <v>1</v>
      </c>
      <c r="H57" s="68"/>
      <c r="I57" s="66">
        <v>1.4</v>
      </c>
      <c r="J57" s="66">
        <v>1.68</v>
      </c>
      <c r="K57" s="66">
        <v>2.23</v>
      </c>
      <c r="L57" s="69">
        <v>2.57</v>
      </c>
      <c r="M57" s="72"/>
      <c r="N57" s="71">
        <f t="shared" si="55"/>
        <v>0</v>
      </c>
      <c r="O57" s="72"/>
      <c r="P57" s="72">
        <f t="shared" ref="P57:P62" si="131">(O57*$D57*$E57*$G57*$I57*$P$12)</f>
        <v>0</v>
      </c>
      <c r="Q57" s="72">
        <v>430</v>
      </c>
      <c r="R57" s="71">
        <f t="shared" ref="R57:R62" si="132">(Q57*$D57*$E57*$G57*$I57*$R$12)</f>
        <v>14709448.600000001</v>
      </c>
      <c r="S57" s="72">
        <v>1</v>
      </c>
      <c r="T57" s="71">
        <f t="shared" ref="T57:T62" si="133">(S57/12*7*$D57*$E57*$G57*$I57*$T$12)+(S57/12*5*$D57*$E57*$G57*$I57*$T$13)</f>
        <v>34855.899166666662</v>
      </c>
      <c r="U57" s="72"/>
      <c r="V57" s="71">
        <f t="shared" ref="V57:V62" si="134">(U57*$D57*$E57*$G57*$I57*$V$12)</f>
        <v>0</v>
      </c>
      <c r="W57" s="72"/>
      <c r="X57" s="71">
        <f t="shared" ref="X57:X62" si="135">(W57*$D57*$E57*$G57*$I57*$X$12)</f>
        <v>0</v>
      </c>
      <c r="Y57" s="72"/>
      <c r="Z57" s="71">
        <f t="shared" ref="Z57:Z62" si="136">(Y57*$D57*$E57*$G57*$I57*$Z$12)</f>
        <v>0</v>
      </c>
      <c r="AA57" s="72"/>
      <c r="AB57" s="71">
        <f t="shared" ref="AB57:AB62" si="137">(AA57*$D57*$E57*$G57*$I57*$AB$12)</f>
        <v>0</v>
      </c>
      <c r="AC57" s="72"/>
      <c r="AD57" s="71">
        <f t="shared" ref="AD57:AD62" si="138">(AC57*$D57*$E57*$G57*$I57*$AD$12)</f>
        <v>0</v>
      </c>
      <c r="AE57" s="72"/>
      <c r="AF57" s="71">
        <f t="shared" ref="AF57:AF62" si="139">(AE57*$D57*$E57*$G57*$I57*$AF$12)</f>
        <v>0</v>
      </c>
      <c r="AG57" s="74"/>
      <c r="AH57" s="71">
        <f t="shared" ref="AH57:AH62" si="140">(AG57*$D57*$E57*$G57*$I57*$AH$12)</f>
        <v>0</v>
      </c>
      <c r="AI57" s="72"/>
      <c r="AJ57" s="71">
        <f t="shared" ref="AJ57:AJ62" si="141">(AI57*$D57*$E57*$G57*$I57*$AJ$12)</f>
        <v>0</v>
      </c>
      <c r="AK57" s="86">
        <v>0</v>
      </c>
      <c r="AL57" s="71">
        <f t="shared" ref="AL57:AL62" si="142">(AK57*$D57*$E57*$G57*$J57*$AL$12)</f>
        <v>0</v>
      </c>
      <c r="AM57" s="72"/>
      <c r="AN57" s="71">
        <f t="shared" ref="AN57:AN62" si="143">(AM57*$D57*$E57*$G57*$J57*$AN$12)</f>
        <v>0</v>
      </c>
      <c r="AO57" s="92"/>
      <c r="AP57" s="71">
        <f t="shared" ref="AP57:AP62" si="144">(AO57*$D57*$E57*$G57*$I57*$AP$12)</f>
        <v>0</v>
      </c>
      <c r="AQ57" s="72"/>
      <c r="AR57" s="72">
        <f t="shared" ref="AR57:AR62" si="145">(AQ57*$D57*$E57*$G57*$I57*$AR$12)</f>
        <v>0</v>
      </c>
      <c r="AS57" s="72"/>
      <c r="AT57" s="72">
        <f t="shared" ref="AT57:AT62" si="146">(AS57*$D57*$E57*$G57*$I57*$AT$12)</f>
        <v>0</v>
      </c>
      <c r="AU57" s="72"/>
      <c r="AV57" s="71">
        <f t="shared" ref="AV57:AV62" si="147">(AU57*$D57*$E57*$G57*$I57*$AV$12)</f>
        <v>0</v>
      </c>
      <c r="AW57" s="72"/>
      <c r="AX57" s="71">
        <f t="shared" ref="AX57:AX62" si="148">(AW57*$D57*$E57*$G57*$I57*$AX$12)</f>
        <v>0</v>
      </c>
      <c r="AY57" s="72"/>
      <c r="AZ57" s="71">
        <f t="shared" ref="AZ57:AZ62" si="149">(AY57*$D57*$E57*$G57*$I57*$AZ$12)</f>
        <v>0</v>
      </c>
      <c r="BA57" s="72"/>
      <c r="BB57" s="71">
        <f t="shared" ref="BB57:BB62" si="150">(BA57*$D57*$E57*$G57*$I57*$BB$12)</f>
        <v>0</v>
      </c>
      <c r="BC57" s="72"/>
      <c r="BD57" s="71">
        <f t="shared" ref="BD57:BD62" si="151">(BC57*$D57*$E57*$G57*$I57*$BD$12)</f>
        <v>0</v>
      </c>
      <c r="BE57" s="72">
        <v>3</v>
      </c>
      <c r="BF57" s="71">
        <f t="shared" ref="BF57:BF62" si="152">(BE57*$D57*$E57*$G57*$J57*$BF$12)</f>
        <v>111953.51999999999</v>
      </c>
      <c r="BG57" s="72">
        <v>131</v>
      </c>
      <c r="BH57" s="71">
        <f t="shared" ref="BH57:BH62" si="153">(BG57*$D57*$E57*$G57*$J57*$BH$12)</f>
        <v>4888637.04</v>
      </c>
      <c r="BI57" s="72"/>
      <c r="BJ57" s="71">
        <f t="shared" ref="BJ57:BJ62" si="154">(BI57*$D57*$E57*$G57*$J57*$BJ$12)</f>
        <v>0</v>
      </c>
      <c r="BK57" s="72"/>
      <c r="BL57" s="71">
        <f t="shared" ref="BL57:BL62" si="155">(BK57*$D57*$E57*$G57*$J57*$BL$12)</f>
        <v>0</v>
      </c>
      <c r="BM57" s="72">
        <v>19</v>
      </c>
      <c r="BN57" s="71">
        <f t="shared" ref="BN57:BN62" si="156">(BM57*$D57*$E57*$G57*$J57*$BN$12)</f>
        <v>779942.85600000003</v>
      </c>
      <c r="BO57" s="72">
        <v>5</v>
      </c>
      <c r="BP57" s="71">
        <f t="shared" ref="BP57:BP62" si="157">(BO57*$D57*$E57*$G57*$J57*$BP$12)</f>
        <v>186589.19999999998</v>
      </c>
      <c r="BQ57" s="72">
        <v>4</v>
      </c>
      <c r="BR57" s="71">
        <f t="shared" ref="BR57:BR62" si="158">(BQ57*$D57*$E57*$G57*$J57*$BR$12)</f>
        <v>186589.19999999998</v>
      </c>
      <c r="BS57" s="72"/>
      <c r="BT57" s="71">
        <f t="shared" ref="BT57:BT62" si="159">(BS57*$D57*$E57*$G57*$J57*$BT$12)</f>
        <v>0</v>
      </c>
      <c r="BU57" s="72">
        <v>17</v>
      </c>
      <c r="BV57" s="71">
        <f t="shared" ref="BV57:BV62" si="160">(BU57*$D57*$E57*$G57*$J57*$BV$12)</f>
        <v>793004.10000000009</v>
      </c>
      <c r="BW57" s="72">
        <v>3</v>
      </c>
      <c r="BX57" s="71">
        <f t="shared" ref="BX57:BX62" si="161">(BW57*$D57*$E57*$G57*$J57*$BX$12)</f>
        <v>111953.51999999999</v>
      </c>
      <c r="BY57" s="72">
        <v>1</v>
      </c>
      <c r="BZ57" s="71">
        <f t="shared" ref="BZ57:BZ62" si="162">(BY57*$D57*$E57*$G57*$J57*$BZ$12)</f>
        <v>37317.839999999997</v>
      </c>
      <c r="CA57" s="72"/>
      <c r="CB57" s="71">
        <f t="shared" ref="CB57:CB62" si="163">(CA57*$D57*$E57*$G57*$I57*$CB$12)</f>
        <v>0</v>
      </c>
      <c r="CC57" s="72"/>
      <c r="CD57" s="71">
        <f t="shared" ref="CD57:CD62" si="164">(CC57*$D57*$E57*$G57*$I57*$CD$12)</f>
        <v>0</v>
      </c>
      <c r="CE57" s="72"/>
      <c r="CF57" s="71">
        <f t="shared" ref="CF57:CF62" si="165">(CE57*$D57*$E57*$G57*$I57*$CF$12)</f>
        <v>0</v>
      </c>
      <c r="CG57" s="72"/>
      <c r="CH57" s="72">
        <f t="shared" ref="CH57:CH62" si="166">(CG57*$D57*$E57*$G57*$I57*$CH$12)</f>
        <v>0</v>
      </c>
      <c r="CI57" s="72"/>
      <c r="CJ57" s="71">
        <f t="shared" ref="CJ57:CJ62" si="167">(CI57*$D57*$E57*$G57*$J57*$CJ$12)</f>
        <v>0</v>
      </c>
      <c r="CK57" s="72"/>
      <c r="CL57" s="71">
        <f t="shared" ref="CL57:CL62" si="168">(CK57*$D57*$E57*$G57*$I57*$CL$12)</f>
        <v>0</v>
      </c>
      <c r="CM57" s="72"/>
      <c r="CN57" s="71">
        <f t="shared" ref="CN57:CN62" si="169">(CM57*$D57*$E57*$G57*$I57*$CN$12)</f>
        <v>0</v>
      </c>
      <c r="CO57" s="72">
        <v>5</v>
      </c>
      <c r="CP57" s="71">
        <f t="shared" ref="CP57:CP62" si="170">(CO57*$D57*$E57*$G57*$I57*$CP$12)</f>
        <v>108843.7</v>
      </c>
      <c r="CQ57" s="72">
        <v>3</v>
      </c>
      <c r="CR57" s="71">
        <f t="shared" ref="CR57:CR62" si="171">(CQ57*$D57*$E57*$G57*$I57*$CR$12)</f>
        <v>105422.89799999999</v>
      </c>
      <c r="CS57" s="72"/>
      <c r="CT57" s="71">
        <f t="shared" ref="CT57:CT62" si="172">(CS57*$D57*$E57*$G57*$I57*$CT$12)</f>
        <v>0</v>
      </c>
      <c r="CU57" s="72"/>
      <c r="CV57" s="71">
        <f t="shared" ref="CV57:CV62" si="173">(CU57*$D57*$E57*$G57*$J57*$CV$12)</f>
        <v>0</v>
      </c>
      <c r="CW57" s="86">
        <v>0</v>
      </c>
      <c r="CX57" s="71">
        <f t="shared" ref="CX57:CX62" si="174">(CW57*$D57*$E57*$G57*$J57*$CX$12)</f>
        <v>0</v>
      </c>
      <c r="CY57" s="72"/>
      <c r="CZ57" s="71">
        <f t="shared" ref="CZ57:CZ62" si="175">(CY57*$D57*$E57*$G57*$I57*$CZ$12)</f>
        <v>0</v>
      </c>
      <c r="DA57" s="72"/>
      <c r="DB57" s="77">
        <f t="shared" ref="DB57:DB62" si="176">(DA57*$D57*$E57*$G57*$J57*$DB$12)</f>
        <v>0</v>
      </c>
      <c r="DC57" s="72"/>
      <c r="DD57" s="71">
        <f t="shared" ref="DD57:DD62" si="177">(DC57*$D57*$E57*$G57*$J57*$DD$12)</f>
        <v>0</v>
      </c>
      <c r="DE57" s="87"/>
      <c r="DF57" s="71">
        <f t="shared" ref="DF57:DF62" si="178">(DE57*$D57*$E57*$G57*$J57*$DF$12)</f>
        <v>0</v>
      </c>
      <c r="DG57" s="72">
        <v>7</v>
      </c>
      <c r="DH57" s="71">
        <f t="shared" ref="DH57:DH62" si="179">(DG57*$D57*$E57*$G57*$J57*$DH$12)</f>
        <v>295184.11439999996</v>
      </c>
      <c r="DI57" s="72"/>
      <c r="DJ57" s="71">
        <f t="shared" ref="DJ57:DJ62" si="180">(DI57*$D57*$E57*$G57*$K57*$DJ$12)</f>
        <v>0</v>
      </c>
      <c r="DK57" s="72"/>
      <c r="DL57" s="71">
        <f t="shared" ref="DL57:DL62" si="181">(DK57*$D57*$E57*$G57*$L57*$DL$12)</f>
        <v>0</v>
      </c>
      <c r="DM57" s="71">
        <f t="shared" ref="DM57:DN66" si="182">SUM(M57,O57,Q57,S57,U57,W57,Y57,AA57,AC57,AE57,AG57,AI57,AK57,AO57,AQ57,CE57,AS57,AU57,AW57,AY57,BA57,CI57,BC57,BE57,BG57,BK57,AM57,BM57,BO57,BQ57,BS57,BU57,BW57,BY57,CA57,CC57,CG57,CK57,CM57,CO57,CQ57,CS57,CU57,CW57,BI57,CY57,DA57,DC57,DE57,DG57,DI57,DK57)</f>
        <v>629</v>
      </c>
      <c r="DN57" s="71">
        <f t="shared" si="182"/>
        <v>22349742.487566661</v>
      </c>
    </row>
    <row r="58" spans="1:118" ht="30" customHeight="1" x14ac:dyDescent="0.25">
      <c r="A58" s="82"/>
      <c r="B58" s="83">
        <v>36</v>
      </c>
      <c r="C58" s="65" t="s">
        <v>182</v>
      </c>
      <c r="D58" s="66">
        <v>22900</v>
      </c>
      <c r="E58" s="84">
        <v>1.1100000000000001</v>
      </c>
      <c r="F58" s="84"/>
      <c r="G58" s="67">
        <v>1</v>
      </c>
      <c r="H58" s="68"/>
      <c r="I58" s="66">
        <v>1.4</v>
      </c>
      <c r="J58" s="66">
        <v>1.68</v>
      </c>
      <c r="K58" s="66">
        <v>2.23</v>
      </c>
      <c r="L58" s="69">
        <v>2.57</v>
      </c>
      <c r="M58" s="72"/>
      <c r="N58" s="71">
        <f t="shared" si="55"/>
        <v>0</v>
      </c>
      <c r="O58" s="72"/>
      <c r="P58" s="72">
        <f t="shared" si="131"/>
        <v>0</v>
      </c>
      <c r="Q58" s="72">
        <v>79</v>
      </c>
      <c r="R58" s="71">
        <f t="shared" si="132"/>
        <v>3092475.5400000005</v>
      </c>
      <c r="S58" s="72">
        <v>1</v>
      </c>
      <c r="T58" s="71">
        <f t="shared" si="133"/>
        <v>39886.647499999992</v>
      </c>
      <c r="U58" s="72"/>
      <c r="V58" s="71">
        <f t="shared" si="134"/>
        <v>0</v>
      </c>
      <c r="W58" s="72"/>
      <c r="X58" s="71">
        <f t="shared" si="135"/>
        <v>0</v>
      </c>
      <c r="Y58" s="72"/>
      <c r="Z58" s="71">
        <f t="shared" si="136"/>
        <v>0</v>
      </c>
      <c r="AA58" s="72"/>
      <c r="AB58" s="71">
        <f t="shared" si="137"/>
        <v>0</v>
      </c>
      <c r="AC58" s="72"/>
      <c r="AD58" s="71">
        <f t="shared" si="138"/>
        <v>0</v>
      </c>
      <c r="AE58" s="72"/>
      <c r="AF58" s="71">
        <f t="shared" si="139"/>
        <v>0</v>
      </c>
      <c r="AG58" s="74"/>
      <c r="AH58" s="71">
        <f t="shared" si="140"/>
        <v>0</v>
      </c>
      <c r="AI58" s="72"/>
      <c r="AJ58" s="71">
        <f t="shared" si="141"/>
        <v>0</v>
      </c>
      <c r="AK58" s="86">
        <v>0</v>
      </c>
      <c r="AL58" s="71">
        <f t="shared" si="142"/>
        <v>0</v>
      </c>
      <c r="AM58" s="72"/>
      <c r="AN58" s="71">
        <f t="shared" si="143"/>
        <v>0</v>
      </c>
      <c r="AO58" s="72"/>
      <c r="AP58" s="71">
        <f t="shared" si="144"/>
        <v>0</v>
      </c>
      <c r="AQ58" s="72"/>
      <c r="AR58" s="72">
        <f t="shared" si="145"/>
        <v>0</v>
      </c>
      <c r="AS58" s="72"/>
      <c r="AT58" s="72">
        <f t="shared" si="146"/>
        <v>0</v>
      </c>
      <c r="AU58" s="72"/>
      <c r="AV58" s="71">
        <f t="shared" si="147"/>
        <v>0</v>
      </c>
      <c r="AW58" s="72"/>
      <c r="AX58" s="71">
        <f t="shared" si="148"/>
        <v>0</v>
      </c>
      <c r="AY58" s="72"/>
      <c r="AZ58" s="71">
        <f t="shared" si="149"/>
        <v>0</v>
      </c>
      <c r="BA58" s="72"/>
      <c r="BB58" s="71">
        <f t="shared" si="150"/>
        <v>0</v>
      </c>
      <c r="BC58" s="72"/>
      <c r="BD58" s="71">
        <f t="shared" si="151"/>
        <v>0</v>
      </c>
      <c r="BE58" s="72"/>
      <c r="BF58" s="71">
        <f t="shared" si="152"/>
        <v>0</v>
      </c>
      <c r="BG58" s="72">
        <v>17</v>
      </c>
      <c r="BH58" s="71">
        <f t="shared" si="153"/>
        <v>725966.64</v>
      </c>
      <c r="BI58" s="72"/>
      <c r="BJ58" s="71">
        <f t="shared" si="154"/>
        <v>0</v>
      </c>
      <c r="BK58" s="72"/>
      <c r="BL58" s="71">
        <f t="shared" si="155"/>
        <v>0</v>
      </c>
      <c r="BM58" s="72">
        <v>8</v>
      </c>
      <c r="BN58" s="71">
        <f t="shared" si="156"/>
        <v>375794.4960000001</v>
      </c>
      <c r="BO58" s="72"/>
      <c r="BP58" s="71">
        <f t="shared" si="157"/>
        <v>0</v>
      </c>
      <c r="BQ58" s="72"/>
      <c r="BR58" s="71">
        <f t="shared" si="158"/>
        <v>0</v>
      </c>
      <c r="BS58" s="72"/>
      <c r="BT58" s="71">
        <f t="shared" si="159"/>
        <v>0</v>
      </c>
      <c r="BU58" s="72">
        <v>1</v>
      </c>
      <c r="BV58" s="71">
        <f t="shared" si="160"/>
        <v>53379.900000000009</v>
      </c>
      <c r="BW58" s="72"/>
      <c r="BX58" s="71">
        <f t="shared" si="161"/>
        <v>0</v>
      </c>
      <c r="BY58" s="72"/>
      <c r="BZ58" s="71">
        <f t="shared" si="162"/>
        <v>0</v>
      </c>
      <c r="CA58" s="72"/>
      <c r="CB58" s="71">
        <f t="shared" si="163"/>
        <v>0</v>
      </c>
      <c r="CC58" s="72"/>
      <c r="CD58" s="71">
        <f t="shared" si="164"/>
        <v>0</v>
      </c>
      <c r="CE58" s="72"/>
      <c r="CF58" s="71">
        <f t="shared" si="165"/>
        <v>0</v>
      </c>
      <c r="CG58" s="72"/>
      <c r="CH58" s="72">
        <f t="shared" si="166"/>
        <v>0</v>
      </c>
      <c r="CI58" s="72"/>
      <c r="CJ58" s="71">
        <f t="shared" si="167"/>
        <v>0</v>
      </c>
      <c r="CK58" s="72"/>
      <c r="CL58" s="71">
        <f t="shared" si="168"/>
        <v>0</v>
      </c>
      <c r="CM58" s="72"/>
      <c r="CN58" s="71">
        <f t="shared" si="169"/>
        <v>0</v>
      </c>
      <c r="CO58" s="72"/>
      <c r="CP58" s="71">
        <f t="shared" si="170"/>
        <v>0</v>
      </c>
      <c r="CQ58" s="72"/>
      <c r="CR58" s="71">
        <f t="shared" si="171"/>
        <v>0</v>
      </c>
      <c r="CS58" s="72"/>
      <c r="CT58" s="71">
        <f t="shared" si="172"/>
        <v>0</v>
      </c>
      <c r="CU58" s="72"/>
      <c r="CV58" s="71">
        <f t="shared" si="173"/>
        <v>0</v>
      </c>
      <c r="CW58" s="86">
        <v>0</v>
      </c>
      <c r="CX58" s="71">
        <f t="shared" si="174"/>
        <v>0</v>
      </c>
      <c r="CY58" s="72"/>
      <c r="CZ58" s="71">
        <f t="shared" si="175"/>
        <v>0</v>
      </c>
      <c r="DA58" s="72"/>
      <c r="DB58" s="77">
        <f t="shared" si="176"/>
        <v>0</v>
      </c>
      <c r="DC58" s="72"/>
      <c r="DD58" s="71">
        <f t="shared" si="177"/>
        <v>0</v>
      </c>
      <c r="DE58" s="87"/>
      <c r="DF58" s="71">
        <f t="shared" si="178"/>
        <v>0</v>
      </c>
      <c r="DG58" s="72"/>
      <c r="DH58" s="71">
        <f t="shared" si="179"/>
        <v>0</v>
      </c>
      <c r="DI58" s="72"/>
      <c r="DJ58" s="71">
        <f t="shared" si="180"/>
        <v>0</v>
      </c>
      <c r="DK58" s="72"/>
      <c r="DL58" s="71">
        <f t="shared" si="181"/>
        <v>0</v>
      </c>
      <c r="DM58" s="71">
        <f t="shared" si="182"/>
        <v>106</v>
      </c>
      <c r="DN58" s="71">
        <f t="shared" si="182"/>
        <v>4287503.2235000012</v>
      </c>
    </row>
    <row r="59" spans="1:118" ht="30" customHeight="1" x14ac:dyDescent="0.25">
      <c r="A59" s="82"/>
      <c r="B59" s="83">
        <v>37</v>
      </c>
      <c r="C59" s="65" t="s">
        <v>183</v>
      </c>
      <c r="D59" s="66">
        <v>22900</v>
      </c>
      <c r="E59" s="84">
        <v>1.97</v>
      </c>
      <c r="F59" s="84"/>
      <c r="G59" s="67">
        <v>1</v>
      </c>
      <c r="H59" s="68"/>
      <c r="I59" s="66">
        <v>1.4</v>
      </c>
      <c r="J59" s="66">
        <v>1.68</v>
      </c>
      <c r="K59" s="66">
        <v>2.23</v>
      </c>
      <c r="L59" s="69">
        <v>2.57</v>
      </c>
      <c r="M59" s="72"/>
      <c r="N59" s="71">
        <f t="shared" si="55"/>
        <v>0</v>
      </c>
      <c r="O59" s="72"/>
      <c r="P59" s="72">
        <f t="shared" si="131"/>
        <v>0</v>
      </c>
      <c r="Q59" s="72">
        <v>4</v>
      </c>
      <c r="R59" s="71">
        <f t="shared" si="132"/>
        <v>277896.08</v>
      </c>
      <c r="S59" s="72">
        <v>1</v>
      </c>
      <c r="T59" s="71">
        <f t="shared" si="133"/>
        <v>70789.815833333327</v>
      </c>
      <c r="U59" s="72"/>
      <c r="V59" s="71">
        <f t="shared" si="134"/>
        <v>0</v>
      </c>
      <c r="W59" s="72"/>
      <c r="X59" s="71">
        <f t="shared" si="135"/>
        <v>0</v>
      </c>
      <c r="Y59" s="72"/>
      <c r="Z59" s="71">
        <f t="shared" si="136"/>
        <v>0</v>
      </c>
      <c r="AA59" s="72"/>
      <c r="AB59" s="71">
        <f t="shared" si="137"/>
        <v>0</v>
      </c>
      <c r="AC59" s="72"/>
      <c r="AD59" s="71">
        <f t="shared" si="138"/>
        <v>0</v>
      </c>
      <c r="AE59" s="72"/>
      <c r="AF59" s="71">
        <f t="shared" si="139"/>
        <v>0</v>
      </c>
      <c r="AG59" s="74"/>
      <c r="AH59" s="71">
        <f t="shared" si="140"/>
        <v>0</v>
      </c>
      <c r="AI59" s="72"/>
      <c r="AJ59" s="71">
        <f t="shared" si="141"/>
        <v>0</v>
      </c>
      <c r="AK59" s="86">
        <v>0</v>
      </c>
      <c r="AL59" s="71">
        <f t="shared" si="142"/>
        <v>0</v>
      </c>
      <c r="AM59" s="72"/>
      <c r="AN59" s="77">
        <f t="shared" si="143"/>
        <v>0</v>
      </c>
      <c r="AO59" s="72"/>
      <c r="AP59" s="71">
        <f t="shared" si="144"/>
        <v>0</v>
      </c>
      <c r="AQ59" s="72"/>
      <c r="AR59" s="72">
        <f t="shared" si="145"/>
        <v>0</v>
      </c>
      <c r="AS59" s="72"/>
      <c r="AT59" s="72">
        <f t="shared" si="146"/>
        <v>0</v>
      </c>
      <c r="AU59" s="72"/>
      <c r="AV59" s="71">
        <f t="shared" si="147"/>
        <v>0</v>
      </c>
      <c r="AW59" s="72"/>
      <c r="AX59" s="71">
        <f t="shared" si="148"/>
        <v>0</v>
      </c>
      <c r="AY59" s="72"/>
      <c r="AZ59" s="71">
        <f t="shared" si="149"/>
        <v>0</v>
      </c>
      <c r="BA59" s="72"/>
      <c r="BB59" s="71">
        <f t="shared" si="150"/>
        <v>0</v>
      </c>
      <c r="BC59" s="72"/>
      <c r="BD59" s="71">
        <f t="shared" si="151"/>
        <v>0</v>
      </c>
      <c r="BE59" s="72"/>
      <c r="BF59" s="71">
        <f t="shared" si="152"/>
        <v>0</v>
      </c>
      <c r="BG59" s="72"/>
      <c r="BH59" s="71">
        <f t="shared" si="153"/>
        <v>0</v>
      </c>
      <c r="BI59" s="72"/>
      <c r="BJ59" s="71">
        <f t="shared" si="154"/>
        <v>0</v>
      </c>
      <c r="BK59" s="72"/>
      <c r="BL59" s="71">
        <f t="shared" si="155"/>
        <v>0</v>
      </c>
      <c r="BM59" s="72"/>
      <c r="BN59" s="71">
        <f t="shared" si="156"/>
        <v>0</v>
      </c>
      <c r="BO59" s="72"/>
      <c r="BP59" s="71">
        <f t="shared" si="157"/>
        <v>0</v>
      </c>
      <c r="BQ59" s="72"/>
      <c r="BR59" s="71">
        <f t="shared" si="158"/>
        <v>0</v>
      </c>
      <c r="BS59" s="72"/>
      <c r="BT59" s="71">
        <f t="shared" si="159"/>
        <v>0</v>
      </c>
      <c r="BU59" s="72"/>
      <c r="BV59" s="71">
        <f t="shared" si="160"/>
        <v>0</v>
      </c>
      <c r="BW59" s="72"/>
      <c r="BX59" s="71">
        <f t="shared" si="161"/>
        <v>0</v>
      </c>
      <c r="BY59" s="72"/>
      <c r="BZ59" s="79">
        <f t="shared" si="162"/>
        <v>0</v>
      </c>
      <c r="CA59" s="72"/>
      <c r="CB59" s="71">
        <f t="shared" si="163"/>
        <v>0</v>
      </c>
      <c r="CC59" s="72"/>
      <c r="CD59" s="71">
        <f t="shared" si="164"/>
        <v>0</v>
      </c>
      <c r="CE59" s="72"/>
      <c r="CF59" s="71">
        <f t="shared" si="165"/>
        <v>0</v>
      </c>
      <c r="CG59" s="72"/>
      <c r="CH59" s="72">
        <f t="shared" si="166"/>
        <v>0</v>
      </c>
      <c r="CI59" s="72"/>
      <c r="CJ59" s="71">
        <f t="shared" si="167"/>
        <v>0</v>
      </c>
      <c r="CK59" s="72"/>
      <c r="CL59" s="71">
        <f t="shared" si="168"/>
        <v>0</v>
      </c>
      <c r="CM59" s="72"/>
      <c r="CN59" s="71">
        <f t="shared" si="169"/>
        <v>0</v>
      </c>
      <c r="CO59" s="72"/>
      <c r="CP59" s="71">
        <f t="shared" si="170"/>
        <v>0</v>
      </c>
      <c r="CQ59" s="72"/>
      <c r="CR59" s="71">
        <f t="shared" si="171"/>
        <v>0</v>
      </c>
      <c r="CS59" s="72"/>
      <c r="CT59" s="71">
        <f t="shared" si="172"/>
        <v>0</v>
      </c>
      <c r="CU59" s="72"/>
      <c r="CV59" s="71">
        <f t="shared" si="173"/>
        <v>0</v>
      </c>
      <c r="CW59" s="86">
        <v>0</v>
      </c>
      <c r="CX59" s="71">
        <f t="shared" si="174"/>
        <v>0</v>
      </c>
      <c r="CY59" s="72"/>
      <c r="CZ59" s="71">
        <f t="shared" si="175"/>
        <v>0</v>
      </c>
      <c r="DA59" s="72"/>
      <c r="DB59" s="77">
        <f t="shared" si="176"/>
        <v>0</v>
      </c>
      <c r="DC59" s="72"/>
      <c r="DD59" s="71">
        <f t="shared" si="177"/>
        <v>0</v>
      </c>
      <c r="DE59" s="87"/>
      <c r="DF59" s="71">
        <f t="shared" si="178"/>
        <v>0</v>
      </c>
      <c r="DG59" s="72"/>
      <c r="DH59" s="71">
        <f t="shared" si="179"/>
        <v>0</v>
      </c>
      <c r="DI59" s="72"/>
      <c r="DJ59" s="71">
        <f t="shared" si="180"/>
        <v>0</v>
      </c>
      <c r="DK59" s="72"/>
      <c r="DL59" s="79">
        <f t="shared" si="181"/>
        <v>0</v>
      </c>
      <c r="DM59" s="81">
        <f t="shared" si="182"/>
        <v>5</v>
      </c>
      <c r="DN59" s="79">
        <f t="shared" si="182"/>
        <v>348685.89583333337</v>
      </c>
    </row>
    <row r="60" spans="1:118" ht="30" customHeight="1" x14ac:dyDescent="0.25">
      <c r="A60" s="82"/>
      <c r="B60" s="83">
        <v>38</v>
      </c>
      <c r="C60" s="65" t="s">
        <v>184</v>
      </c>
      <c r="D60" s="66">
        <v>22900</v>
      </c>
      <c r="E60" s="84">
        <v>2.78</v>
      </c>
      <c r="F60" s="84"/>
      <c r="G60" s="67">
        <v>1</v>
      </c>
      <c r="H60" s="68"/>
      <c r="I60" s="66">
        <v>1.4</v>
      </c>
      <c r="J60" s="66">
        <v>1.68</v>
      </c>
      <c r="K60" s="66">
        <v>2.23</v>
      </c>
      <c r="L60" s="69">
        <v>2.57</v>
      </c>
      <c r="M60" s="72"/>
      <c r="N60" s="71">
        <f t="shared" si="55"/>
        <v>0</v>
      </c>
      <c r="O60" s="72"/>
      <c r="P60" s="72">
        <f t="shared" si="131"/>
        <v>0</v>
      </c>
      <c r="Q60" s="72">
        <v>23</v>
      </c>
      <c r="R60" s="71">
        <f t="shared" si="132"/>
        <v>2254908.04</v>
      </c>
      <c r="S60" s="72"/>
      <c r="T60" s="71">
        <f t="shared" si="133"/>
        <v>0</v>
      </c>
      <c r="U60" s="72"/>
      <c r="V60" s="71">
        <f t="shared" si="134"/>
        <v>0</v>
      </c>
      <c r="W60" s="72"/>
      <c r="X60" s="71">
        <f t="shared" si="135"/>
        <v>0</v>
      </c>
      <c r="Y60" s="72"/>
      <c r="Z60" s="71">
        <f t="shared" si="136"/>
        <v>0</v>
      </c>
      <c r="AA60" s="72"/>
      <c r="AB60" s="71">
        <f t="shared" si="137"/>
        <v>0</v>
      </c>
      <c r="AC60" s="72"/>
      <c r="AD60" s="71">
        <f t="shared" si="138"/>
        <v>0</v>
      </c>
      <c r="AE60" s="72"/>
      <c r="AF60" s="71">
        <f t="shared" si="139"/>
        <v>0</v>
      </c>
      <c r="AG60" s="74"/>
      <c r="AH60" s="71">
        <f t="shared" si="140"/>
        <v>0</v>
      </c>
      <c r="AI60" s="72"/>
      <c r="AJ60" s="71">
        <f t="shared" si="141"/>
        <v>0</v>
      </c>
      <c r="AK60" s="86">
        <v>0</v>
      </c>
      <c r="AL60" s="71">
        <f t="shared" si="142"/>
        <v>0</v>
      </c>
      <c r="AM60" s="72"/>
      <c r="AN60" s="77">
        <f t="shared" si="143"/>
        <v>0</v>
      </c>
      <c r="AO60" s="72"/>
      <c r="AP60" s="71">
        <f t="shared" si="144"/>
        <v>0</v>
      </c>
      <c r="AQ60" s="72"/>
      <c r="AR60" s="72">
        <f t="shared" si="145"/>
        <v>0</v>
      </c>
      <c r="AS60" s="72"/>
      <c r="AT60" s="72">
        <f t="shared" si="146"/>
        <v>0</v>
      </c>
      <c r="AU60" s="72"/>
      <c r="AV60" s="71">
        <f t="shared" si="147"/>
        <v>0</v>
      </c>
      <c r="AW60" s="72"/>
      <c r="AX60" s="71">
        <f t="shared" si="148"/>
        <v>0</v>
      </c>
      <c r="AY60" s="72"/>
      <c r="AZ60" s="71">
        <f t="shared" si="149"/>
        <v>0</v>
      </c>
      <c r="BA60" s="72"/>
      <c r="BB60" s="71">
        <f t="shared" si="150"/>
        <v>0</v>
      </c>
      <c r="BC60" s="72"/>
      <c r="BD60" s="71">
        <f t="shared" si="151"/>
        <v>0</v>
      </c>
      <c r="BE60" s="72"/>
      <c r="BF60" s="71">
        <f t="shared" si="152"/>
        <v>0</v>
      </c>
      <c r="BG60" s="72"/>
      <c r="BH60" s="71">
        <f t="shared" si="153"/>
        <v>0</v>
      </c>
      <c r="BI60" s="72"/>
      <c r="BJ60" s="71">
        <f t="shared" si="154"/>
        <v>0</v>
      </c>
      <c r="BK60" s="72"/>
      <c r="BL60" s="71">
        <f t="shared" si="155"/>
        <v>0</v>
      </c>
      <c r="BM60" s="72">
        <v>1</v>
      </c>
      <c r="BN60" s="71">
        <f t="shared" si="156"/>
        <v>117647.376</v>
      </c>
      <c r="BO60" s="72"/>
      <c r="BP60" s="71">
        <f t="shared" si="157"/>
        <v>0</v>
      </c>
      <c r="BQ60" s="72"/>
      <c r="BR60" s="71">
        <f t="shared" si="158"/>
        <v>0</v>
      </c>
      <c r="BS60" s="72"/>
      <c r="BT60" s="71">
        <f t="shared" si="159"/>
        <v>0</v>
      </c>
      <c r="BU60" s="72"/>
      <c r="BV60" s="71">
        <f t="shared" si="160"/>
        <v>0</v>
      </c>
      <c r="BW60" s="72"/>
      <c r="BX60" s="71">
        <f t="shared" si="161"/>
        <v>0</v>
      </c>
      <c r="BY60" s="72"/>
      <c r="BZ60" s="79">
        <f t="shared" si="162"/>
        <v>0</v>
      </c>
      <c r="CA60" s="72"/>
      <c r="CB60" s="71">
        <f t="shared" si="163"/>
        <v>0</v>
      </c>
      <c r="CC60" s="72"/>
      <c r="CD60" s="71">
        <f t="shared" si="164"/>
        <v>0</v>
      </c>
      <c r="CE60" s="72"/>
      <c r="CF60" s="71">
        <f t="shared" si="165"/>
        <v>0</v>
      </c>
      <c r="CG60" s="72"/>
      <c r="CH60" s="72">
        <f t="shared" si="166"/>
        <v>0</v>
      </c>
      <c r="CI60" s="72"/>
      <c r="CJ60" s="71">
        <f t="shared" si="167"/>
        <v>0</v>
      </c>
      <c r="CK60" s="72"/>
      <c r="CL60" s="71">
        <f t="shared" si="168"/>
        <v>0</v>
      </c>
      <c r="CM60" s="72"/>
      <c r="CN60" s="71">
        <f t="shared" si="169"/>
        <v>0</v>
      </c>
      <c r="CO60" s="72"/>
      <c r="CP60" s="71">
        <f t="shared" si="170"/>
        <v>0</v>
      </c>
      <c r="CQ60" s="72"/>
      <c r="CR60" s="71">
        <f t="shared" si="171"/>
        <v>0</v>
      </c>
      <c r="CS60" s="72"/>
      <c r="CT60" s="71">
        <f t="shared" si="172"/>
        <v>0</v>
      </c>
      <c r="CU60" s="72"/>
      <c r="CV60" s="71">
        <f t="shared" si="173"/>
        <v>0</v>
      </c>
      <c r="CW60" s="86">
        <v>0</v>
      </c>
      <c r="CX60" s="71">
        <f t="shared" si="174"/>
        <v>0</v>
      </c>
      <c r="CY60" s="72"/>
      <c r="CZ60" s="71">
        <f t="shared" si="175"/>
        <v>0</v>
      </c>
      <c r="DA60" s="72"/>
      <c r="DB60" s="77">
        <f t="shared" si="176"/>
        <v>0</v>
      </c>
      <c r="DC60" s="72"/>
      <c r="DD60" s="71">
        <f t="shared" si="177"/>
        <v>0</v>
      </c>
      <c r="DE60" s="87"/>
      <c r="DF60" s="71">
        <f t="shared" si="178"/>
        <v>0</v>
      </c>
      <c r="DG60" s="72"/>
      <c r="DH60" s="71">
        <f t="shared" si="179"/>
        <v>0</v>
      </c>
      <c r="DI60" s="72"/>
      <c r="DJ60" s="71">
        <f t="shared" si="180"/>
        <v>0</v>
      </c>
      <c r="DK60" s="72">
        <v>4</v>
      </c>
      <c r="DL60" s="79">
        <f t="shared" si="181"/>
        <v>785334.4319999998</v>
      </c>
      <c r="DM60" s="81">
        <f t="shared" si="182"/>
        <v>28</v>
      </c>
      <c r="DN60" s="79">
        <f t="shared" si="182"/>
        <v>3157889.8480000002</v>
      </c>
    </row>
    <row r="61" spans="1:118" ht="30" customHeight="1" x14ac:dyDescent="0.25">
      <c r="A61" s="82"/>
      <c r="B61" s="83">
        <v>39</v>
      </c>
      <c r="C61" s="65" t="s">
        <v>185</v>
      </c>
      <c r="D61" s="66">
        <v>22900</v>
      </c>
      <c r="E61" s="84">
        <v>1.1499999999999999</v>
      </c>
      <c r="F61" s="84"/>
      <c r="G61" s="67">
        <v>1</v>
      </c>
      <c r="H61" s="68"/>
      <c r="I61" s="66">
        <v>1.4</v>
      </c>
      <c r="J61" s="66">
        <v>1.68</v>
      </c>
      <c r="K61" s="66">
        <v>2.23</v>
      </c>
      <c r="L61" s="69">
        <v>2.57</v>
      </c>
      <c r="M61" s="72"/>
      <c r="N61" s="71">
        <f t="shared" si="55"/>
        <v>0</v>
      </c>
      <c r="O61" s="72"/>
      <c r="P61" s="72">
        <f t="shared" si="131"/>
        <v>0</v>
      </c>
      <c r="Q61" s="72">
        <v>12</v>
      </c>
      <c r="R61" s="71">
        <f t="shared" si="132"/>
        <v>486670.80000000005</v>
      </c>
      <c r="S61" s="72"/>
      <c r="T61" s="71">
        <f t="shared" si="133"/>
        <v>0</v>
      </c>
      <c r="U61" s="72"/>
      <c r="V61" s="71">
        <f t="shared" si="134"/>
        <v>0</v>
      </c>
      <c r="W61" s="72"/>
      <c r="X61" s="71">
        <f t="shared" si="135"/>
        <v>0</v>
      </c>
      <c r="Y61" s="72"/>
      <c r="Z61" s="71">
        <f t="shared" si="136"/>
        <v>0</v>
      </c>
      <c r="AA61" s="72"/>
      <c r="AB61" s="71">
        <f t="shared" si="137"/>
        <v>0</v>
      </c>
      <c r="AC61" s="72"/>
      <c r="AD61" s="71">
        <f t="shared" si="138"/>
        <v>0</v>
      </c>
      <c r="AE61" s="72"/>
      <c r="AF61" s="71">
        <f t="shared" si="139"/>
        <v>0</v>
      </c>
      <c r="AG61" s="74"/>
      <c r="AH61" s="71">
        <f t="shared" si="140"/>
        <v>0</v>
      </c>
      <c r="AI61" s="72"/>
      <c r="AJ61" s="71">
        <f t="shared" si="141"/>
        <v>0</v>
      </c>
      <c r="AK61" s="86">
        <v>0</v>
      </c>
      <c r="AL61" s="71">
        <f t="shared" si="142"/>
        <v>0</v>
      </c>
      <c r="AM61" s="72"/>
      <c r="AN61" s="77">
        <f t="shared" si="143"/>
        <v>0</v>
      </c>
      <c r="AO61" s="92"/>
      <c r="AP61" s="71">
        <f t="shared" si="144"/>
        <v>0</v>
      </c>
      <c r="AQ61" s="72"/>
      <c r="AR61" s="72">
        <f t="shared" si="145"/>
        <v>0</v>
      </c>
      <c r="AS61" s="72"/>
      <c r="AT61" s="72">
        <f t="shared" si="146"/>
        <v>0</v>
      </c>
      <c r="AU61" s="72"/>
      <c r="AV61" s="71">
        <f t="shared" si="147"/>
        <v>0</v>
      </c>
      <c r="AW61" s="72"/>
      <c r="AX61" s="71">
        <f t="shared" si="148"/>
        <v>0</v>
      </c>
      <c r="AY61" s="72"/>
      <c r="AZ61" s="71">
        <f t="shared" si="149"/>
        <v>0</v>
      </c>
      <c r="BA61" s="72"/>
      <c r="BB61" s="71">
        <f t="shared" si="150"/>
        <v>0</v>
      </c>
      <c r="BC61" s="72"/>
      <c r="BD61" s="71">
        <f t="shared" si="151"/>
        <v>0</v>
      </c>
      <c r="BE61" s="72"/>
      <c r="BF61" s="71">
        <f t="shared" si="152"/>
        <v>0</v>
      </c>
      <c r="BG61" s="72"/>
      <c r="BH61" s="71">
        <f t="shared" si="153"/>
        <v>0</v>
      </c>
      <c r="BI61" s="72"/>
      <c r="BJ61" s="71">
        <f t="shared" si="154"/>
        <v>0</v>
      </c>
      <c r="BK61" s="72"/>
      <c r="BL61" s="71">
        <f t="shared" si="155"/>
        <v>0</v>
      </c>
      <c r="BM61" s="72">
        <v>1</v>
      </c>
      <c r="BN61" s="71">
        <f t="shared" si="156"/>
        <v>48667.08</v>
      </c>
      <c r="BO61" s="72"/>
      <c r="BP61" s="71">
        <f t="shared" si="157"/>
        <v>0</v>
      </c>
      <c r="BQ61" s="72">
        <v>1</v>
      </c>
      <c r="BR61" s="71">
        <f t="shared" si="158"/>
        <v>55303.499999999993</v>
      </c>
      <c r="BS61" s="72"/>
      <c r="BT61" s="71">
        <f t="shared" si="159"/>
        <v>0</v>
      </c>
      <c r="BU61" s="72"/>
      <c r="BV61" s="71">
        <f t="shared" si="160"/>
        <v>0</v>
      </c>
      <c r="BW61" s="72"/>
      <c r="BX61" s="71">
        <f t="shared" si="161"/>
        <v>0</v>
      </c>
      <c r="BY61" s="72"/>
      <c r="BZ61" s="79">
        <f t="shared" si="162"/>
        <v>0</v>
      </c>
      <c r="CA61" s="72"/>
      <c r="CB61" s="71">
        <f t="shared" si="163"/>
        <v>0</v>
      </c>
      <c r="CC61" s="72"/>
      <c r="CD61" s="71">
        <f t="shared" si="164"/>
        <v>0</v>
      </c>
      <c r="CE61" s="72"/>
      <c r="CF61" s="71">
        <f t="shared" si="165"/>
        <v>0</v>
      </c>
      <c r="CG61" s="72"/>
      <c r="CH61" s="72">
        <f t="shared" si="166"/>
        <v>0</v>
      </c>
      <c r="CI61" s="72"/>
      <c r="CJ61" s="71">
        <f t="shared" si="167"/>
        <v>0</v>
      </c>
      <c r="CK61" s="72"/>
      <c r="CL61" s="71">
        <f t="shared" si="168"/>
        <v>0</v>
      </c>
      <c r="CM61" s="72"/>
      <c r="CN61" s="71">
        <f t="shared" si="169"/>
        <v>0</v>
      </c>
      <c r="CO61" s="72"/>
      <c r="CP61" s="71">
        <f t="shared" si="170"/>
        <v>0</v>
      </c>
      <c r="CQ61" s="72"/>
      <c r="CR61" s="71">
        <f t="shared" si="171"/>
        <v>0</v>
      </c>
      <c r="CS61" s="72"/>
      <c r="CT61" s="71">
        <f t="shared" si="172"/>
        <v>0</v>
      </c>
      <c r="CU61" s="72"/>
      <c r="CV61" s="71">
        <f t="shared" si="173"/>
        <v>0</v>
      </c>
      <c r="CW61" s="86">
        <v>0</v>
      </c>
      <c r="CX61" s="71">
        <f t="shared" si="174"/>
        <v>0</v>
      </c>
      <c r="CY61" s="72"/>
      <c r="CZ61" s="71">
        <f t="shared" si="175"/>
        <v>0</v>
      </c>
      <c r="DA61" s="72"/>
      <c r="DB61" s="77">
        <f t="shared" si="176"/>
        <v>0</v>
      </c>
      <c r="DC61" s="72"/>
      <c r="DD61" s="71">
        <f t="shared" si="177"/>
        <v>0</v>
      </c>
      <c r="DE61" s="87"/>
      <c r="DF61" s="71">
        <f t="shared" si="178"/>
        <v>0</v>
      </c>
      <c r="DG61" s="72"/>
      <c r="DH61" s="71">
        <f t="shared" si="179"/>
        <v>0</v>
      </c>
      <c r="DI61" s="72"/>
      <c r="DJ61" s="71">
        <f t="shared" si="180"/>
        <v>0</v>
      </c>
      <c r="DK61" s="72"/>
      <c r="DL61" s="79">
        <f t="shared" si="181"/>
        <v>0</v>
      </c>
      <c r="DM61" s="81">
        <f t="shared" si="182"/>
        <v>14</v>
      </c>
      <c r="DN61" s="79">
        <f t="shared" si="182"/>
        <v>590641.38</v>
      </c>
    </row>
    <row r="62" spans="1:118" ht="30" customHeight="1" x14ac:dyDescent="0.25">
      <c r="A62" s="82"/>
      <c r="B62" s="83">
        <v>40</v>
      </c>
      <c r="C62" s="65" t="s">
        <v>186</v>
      </c>
      <c r="D62" s="66">
        <v>22900</v>
      </c>
      <c r="E62" s="84">
        <v>1.22</v>
      </c>
      <c r="F62" s="84"/>
      <c r="G62" s="67">
        <v>1</v>
      </c>
      <c r="H62" s="68"/>
      <c r="I62" s="66">
        <v>1.4</v>
      </c>
      <c r="J62" s="66">
        <v>1.68</v>
      </c>
      <c r="K62" s="66">
        <v>2.23</v>
      </c>
      <c r="L62" s="69">
        <v>2.57</v>
      </c>
      <c r="M62" s="72"/>
      <c r="N62" s="71">
        <f t="shared" si="55"/>
        <v>0</v>
      </c>
      <c r="O62" s="72"/>
      <c r="P62" s="72">
        <f t="shared" si="131"/>
        <v>0</v>
      </c>
      <c r="Q62" s="72">
        <v>40</v>
      </c>
      <c r="R62" s="71">
        <f t="shared" si="132"/>
        <v>1720980.8</v>
      </c>
      <c r="S62" s="72">
        <v>2</v>
      </c>
      <c r="T62" s="71">
        <f t="shared" si="133"/>
        <v>87678.756666666653</v>
      </c>
      <c r="U62" s="72"/>
      <c r="V62" s="71">
        <f t="shared" si="134"/>
        <v>0</v>
      </c>
      <c r="W62" s="72"/>
      <c r="X62" s="71">
        <f t="shared" si="135"/>
        <v>0</v>
      </c>
      <c r="Y62" s="72"/>
      <c r="Z62" s="71">
        <f t="shared" si="136"/>
        <v>0</v>
      </c>
      <c r="AA62" s="72"/>
      <c r="AB62" s="71">
        <f t="shared" si="137"/>
        <v>0</v>
      </c>
      <c r="AC62" s="72"/>
      <c r="AD62" s="71">
        <f t="shared" si="138"/>
        <v>0</v>
      </c>
      <c r="AE62" s="72"/>
      <c r="AF62" s="71">
        <f t="shared" si="139"/>
        <v>0</v>
      </c>
      <c r="AG62" s="74"/>
      <c r="AH62" s="71">
        <f t="shared" si="140"/>
        <v>0</v>
      </c>
      <c r="AI62" s="72"/>
      <c r="AJ62" s="71">
        <f t="shared" si="141"/>
        <v>0</v>
      </c>
      <c r="AK62" s="86">
        <v>0</v>
      </c>
      <c r="AL62" s="71">
        <f t="shared" si="142"/>
        <v>0</v>
      </c>
      <c r="AM62" s="72"/>
      <c r="AN62" s="77">
        <f t="shared" si="143"/>
        <v>0</v>
      </c>
      <c r="AO62" s="72"/>
      <c r="AP62" s="71">
        <f t="shared" si="144"/>
        <v>0</v>
      </c>
      <c r="AQ62" s="72"/>
      <c r="AR62" s="72">
        <f t="shared" si="145"/>
        <v>0</v>
      </c>
      <c r="AS62" s="72"/>
      <c r="AT62" s="72">
        <f t="shared" si="146"/>
        <v>0</v>
      </c>
      <c r="AU62" s="72"/>
      <c r="AV62" s="71">
        <f t="shared" si="147"/>
        <v>0</v>
      </c>
      <c r="AW62" s="72"/>
      <c r="AX62" s="71">
        <f t="shared" si="148"/>
        <v>0</v>
      </c>
      <c r="AY62" s="72"/>
      <c r="AZ62" s="71">
        <f t="shared" si="149"/>
        <v>0</v>
      </c>
      <c r="BA62" s="72"/>
      <c r="BB62" s="71">
        <f t="shared" si="150"/>
        <v>0</v>
      </c>
      <c r="BC62" s="72"/>
      <c r="BD62" s="71">
        <f t="shared" si="151"/>
        <v>0</v>
      </c>
      <c r="BE62" s="72"/>
      <c r="BF62" s="71">
        <f t="shared" si="152"/>
        <v>0</v>
      </c>
      <c r="BG62" s="72">
        <v>45</v>
      </c>
      <c r="BH62" s="71">
        <f t="shared" si="153"/>
        <v>2112112.7999999998</v>
      </c>
      <c r="BI62" s="72"/>
      <c r="BJ62" s="71">
        <f t="shared" si="154"/>
        <v>0</v>
      </c>
      <c r="BK62" s="72"/>
      <c r="BL62" s="71">
        <f t="shared" si="155"/>
        <v>0</v>
      </c>
      <c r="BM62" s="72">
        <v>9</v>
      </c>
      <c r="BN62" s="71">
        <f t="shared" si="156"/>
        <v>464664.81600000005</v>
      </c>
      <c r="BO62" s="72"/>
      <c r="BP62" s="71">
        <f t="shared" si="157"/>
        <v>0</v>
      </c>
      <c r="BQ62" s="72"/>
      <c r="BR62" s="71">
        <f t="shared" si="158"/>
        <v>0</v>
      </c>
      <c r="BS62" s="72"/>
      <c r="BT62" s="71">
        <f t="shared" si="159"/>
        <v>0</v>
      </c>
      <c r="BU62" s="72">
        <v>5</v>
      </c>
      <c r="BV62" s="71">
        <f t="shared" si="160"/>
        <v>293349</v>
      </c>
      <c r="BW62" s="72"/>
      <c r="BX62" s="71">
        <f t="shared" si="161"/>
        <v>0</v>
      </c>
      <c r="BY62" s="72">
        <v>3</v>
      </c>
      <c r="BZ62" s="79">
        <f t="shared" si="162"/>
        <v>140807.51999999999</v>
      </c>
      <c r="CA62" s="72"/>
      <c r="CB62" s="71">
        <f t="shared" si="163"/>
        <v>0</v>
      </c>
      <c r="CC62" s="72"/>
      <c r="CD62" s="71">
        <f t="shared" si="164"/>
        <v>0</v>
      </c>
      <c r="CE62" s="72"/>
      <c r="CF62" s="71">
        <f t="shared" si="165"/>
        <v>0</v>
      </c>
      <c r="CG62" s="72"/>
      <c r="CH62" s="72">
        <f t="shared" si="166"/>
        <v>0</v>
      </c>
      <c r="CI62" s="72"/>
      <c r="CJ62" s="71">
        <f t="shared" si="167"/>
        <v>0</v>
      </c>
      <c r="CK62" s="72"/>
      <c r="CL62" s="71">
        <f t="shared" si="168"/>
        <v>0</v>
      </c>
      <c r="CM62" s="72"/>
      <c r="CN62" s="71">
        <f t="shared" si="169"/>
        <v>0</v>
      </c>
      <c r="CO62" s="72"/>
      <c r="CP62" s="71">
        <f t="shared" si="170"/>
        <v>0</v>
      </c>
      <c r="CQ62" s="72"/>
      <c r="CR62" s="71">
        <f t="shared" si="171"/>
        <v>0</v>
      </c>
      <c r="CS62" s="72"/>
      <c r="CT62" s="71">
        <f t="shared" si="172"/>
        <v>0</v>
      </c>
      <c r="CU62" s="72"/>
      <c r="CV62" s="71">
        <f t="shared" si="173"/>
        <v>0</v>
      </c>
      <c r="CW62" s="86">
        <v>0</v>
      </c>
      <c r="CX62" s="71">
        <f t="shared" si="174"/>
        <v>0</v>
      </c>
      <c r="CY62" s="72"/>
      <c r="CZ62" s="71">
        <f t="shared" si="175"/>
        <v>0</v>
      </c>
      <c r="DA62" s="72"/>
      <c r="DB62" s="77">
        <f t="shared" si="176"/>
        <v>0</v>
      </c>
      <c r="DC62" s="72"/>
      <c r="DD62" s="71">
        <f t="shared" si="177"/>
        <v>0</v>
      </c>
      <c r="DE62" s="87"/>
      <c r="DF62" s="71">
        <f t="shared" si="178"/>
        <v>0</v>
      </c>
      <c r="DG62" s="72"/>
      <c r="DH62" s="71">
        <f t="shared" si="179"/>
        <v>0</v>
      </c>
      <c r="DI62" s="72"/>
      <c r="DJ62" s="71">
        <f t="shared" si="180"/>
        <v>0</v>
      </c>
      <c r="DK62" s="72"/>
      <c r="DL62" s="79">
        <f t="shared" si="181"/>
        <v>0</v>
      </c>
      <c r="DM62" s="81">
        <f t="shared" si="182"/>
        <v>104</v>
      </c>
      <c r="DN62" s="79">
        <f t="shared" si="182"/>
        <v>4819593.6926666657</v>
      </c>
    </row>
    <row r="63" spans="1:118" ht="30" customHeight="1" x14ac:dyDescent="0.25">
      <c r="A63" s="82"/>
      <c r="B63" s="83">
        <v>41</v>
      </c>
      <c r="C63" s="65" t="s">
        <v>187</v>
      </c>
      <c r="D63" s="66">
        <v>22900</v>
      </c>
      <c r="E63" s="84">
        <v>1.78</v>
      </c>
      <c r="F63" s="84"/>
      <c r="G63" s="67">
        <v>1</v>
      </c>
      <c r="H63" s="68"/>
      <c r="I63" s="66">
        <v>1.4</v>
      </c>
      <c r="J63" s="66">
        <v>1.68</v>
      </c>
      <c r="K63" s="66">
        <v>2.23</v>
      </c>
      <c r="L63" s="69">
        <v>2.57</v>
      </c>
      <c r="M63" s="72"/>
      <c r="N63" s="71">
        <f t="shared" ref="N63" si="183">(M63*$D63*$E63*$G63*$I63)</f>
        <v>0</v>
      </c>
      <c r="O63" s="72"/>
      <c r="P63" s="72">
        <f t="shared" ref="P63" si="184">(O63*$D63*$E63*$G63*$I63)</f>
        <v>0</v>
      </c>
      <c r="Q63" s="72">
        <v>276</v>
      </c>
      <c r="R63" s="71">
        <f t="shared" ref="R63" si="185">(Q63*$D63*$E63*$G63*$I63)</f>
        <v>15750436.799999999</v>
      </c>
      <c r="S63" s="72">
        <v>1</v>
      </c>
      <c r="T63" s="71">
        <f t="shared" ref="T63" si="186">(S63*$D63*$E63*$G63*$I63)</f>
        <v>57066.799999999996</v>
      </c>
      <c r="U63" s="72"/>
      <c r="V63" s="71">
        <f t="shared" ref="V63" si="187">(U63*$D63*$E63*$G63*$I63)</f>
        <v>0</v>
      </c>
      <c r="W63" s="72"/>
      <c r="X63" s="71">
        <f t="shared" ref="X63" si="188">(W63*$D63*$E63*$G63*$I63)</f>
        <v>0</v>
      </c>
      <c r="Y63" s="72"/>
      <c r="Z63" s="71">
        <f t="shared" ref="Z63" si="189">(Y63*$D63*$E63*$G63*$I63)</f>
        <v>0</v>
      </c>
      <c r="AA63" s="72"/>
      <c r="AB63" s="71">
        <f t="shared" ref="AB63" si="190">(AA63*$D63*$E63*$G63*$I63)</f>
        <v>0</v>
      </c>
      <c r="AC63" s="72"/>
      <c r="AD63" s="71">
        <f t="shared" ref="AD63" si="191">(AC63*$D63*$E63*$G63*$I63)</f>
        <v>0</v>
      </c>
      <c r="AE63" s="72"/>
      <c r="AF63" s="71">
        <f t="shared" ref="AF63" si="192">(AE63*$D63*$E63*$G63*$I63)</f>
        <v>0</v>
      </c>
      <c r="AG63" s="74"/>
      <c r="AH63" s="71">
        <f t="shared" ref="AH63" si="193">(AG63*$D63*$E63*$G63*$I63)</f>
        <v>0</v>
      </c>
      <c r="AI63" s="72"/>
      <c r="AJ63" s="71">
        <f t="shared" ref="AJ63" si="194">(AI63*$D63*$E63*$G63*$I63)</f>
        <v>0</v>
      </c>
      <c r="AK63" s="86">
        <v>0</v>
      </c>
      <c r="AL63" s="71">
        <f t="shared" ref="AL63" si="195">(AK63*$D63*$E63*$G63*$J63)</f>
        <v>0</v>
      </c>
      <c r="AM63" s="72"/>
      <c r="AN63" s="77">
        <f t="shared" ref="AN63" si="196">(AM63*$D63*$E63*$G63*$J63)</f>
        <v>0</v>
      </c>
      <c r="AO63" s="92"/>
      <c r="AP63" s="71">
        <f t="shared" ref="AP63" si="197">(AO63*$D63*$E63*$G63*$I63)</f>
        <v>0</v>
      </c>
      <c r="AQ63" s="72"/>
      <c r="AR63" s="72">
        <f t="shared" ref="AR63" si="198">(AQ63*$D63*$E63*$G63*$I63)</f>
        <v>0</v>
      </c>
      <c r="AS63" s="72"/>
      <c r="AT63" s="72">
        <f t="shared" ref="AT63" si="199">(AS63*$D63*$E63*$G63*$I63)</f>
        <v>0</v>
      </c>
      <c r="AU63" s="72"/>
      <c r="AV63" s="71">
        <f t="shared" ref="AV63" si="200">(AU63*$D63*$E63*$G63*$I63)</f>
        <v>0</v>
      </c>
      <c r="AW63" s="72"/>
      <c r="AX63" s="71">
        <f t="shared" ref="AX63" si="201">(AW63*$D63*$E63*$G63*$I63)</f>
        <v>0</v>
      </c>
      <c r="AY63" s="72"/>
      <c r="AZ63" s="71">
        <f t="shared" ref="AZ63" si="202">(AY63*$D63*$E63*$G63*$I63)</f>
        <v>0</v>
      </c>
      <c r="BA63" s="72"/>
      <c r="BB63" s="71">
        <f t="shared" ref="BB63" si="203">(BA63*$D63*$E63*$G63*$I63)</f>
        <v>0</v>
      </c>
      <c r="BC63" s="72"/>
      <c r="BD63" s="71">
        <f t="shared" ref="BD63" si="204">(BC63*$D63*$E63*$G63*$I63)</f>
        <v>0</v>
      </c>
      <c r="BE63" s="72"/>
      <c r="BF63" s="71">
        <f t="shared" ref="BF63" si="205">(BE63*$D63*$E63*$G63*$J63)</f>
        <v>0</v>
      </c>
      <c r="BG63" s="72"/>
      <c r="BH63" s="71">
        <f t="shared" ref="BH63" si="206">(BG63*$D63*$E63*$G63*$J63)</f>
        <v>0</v>
      </c>
      <c r="BI63" s="72"/>
      <c r="BJ63" s="71">
        <f t="shared" ref="BJ63" si="207">(BI63*$D63*$E63*$G63*$J63)</f>
        <v>0</v>
      </c>
      <c r="BK63" s="72"/>
      <c r="BL63" s="71">
        <f t="shared" ref="BL63" si="208">(BK63*$D63*$E63*$G63*$J63)</f>
        <v>0</v>
      </c>
      <c r="BM63" s="72"/>
      <c r="BN63" s="71">
        <f t="shared" ref="BN63" si="209">(BM63*$D63*$E63*$G63*$J63)</f>
        <v>0</v>
      </c>
      <c r="BO63" s="72"/>
      <c r="BP63" s="71">
        <f t="shared" ref="BP63" si="210">(BO63*$D63*$E63*$G63*$J63)</f>
        <v>0</v>
      </c>
      <c r="BQ63" s="72"/>
      <c r="BR63" s="71">
        <f t="shared" ref="BR63" si="211">(BQ63*$D63*$E63*$G63*$J63)</f>
        <v>0</v>
      </c>
      <c r="BS63" s="72"/>
      <c r="BT63" s="71">
        <f t="shared" ref="BT63" si="212">(BS63*$D63*$E63*$G63*$J63)</f>
        <v>0</v>
      </c>
      <c r="BU63" s="72"/>
      <c r="BV63" s="71">
        <f t="shared" ref="BV63" si="213">(BU63*$D63*$E63*$G63*$J63)</f>
        <v>0</v>
      </c>
      <c r="BW63" s="72"/>
      <c r="BX63" s="71">
        <f t="shared" ref="BX63" si="214">(BW63*$D63*$E63*$G63*$J63)</f>
        <v>0</v>
      </c>
      <c r="BY63" s="72"/>
      <c r="BZ63" s="79">
        <f t="shared" ref="BZ63" si="215">(BY63*$D63*$E63*$G63*$J63)</f>
        <v>0</v>
      </c>
      <c r="CA63" s="72"/>
      <c r="CB63" s="71">
        <f t="shared" ref="CB63" si="216">(CA63*$D63*$E63*$G63*$I63)</f>
        <v>0</v>
      </c>
      <c r="CC63" s="72"/>
      <c r="CD63" s="71">
        <f t="shared" ref="CD63" si="217">(CC63*$D63*$E63*$G63*$I63)</f>
        <v>0</v>
      </c>
      <c r="CE63" s="72"/>
      <c r="CF63" s="71">
        <f t="shared" ref="CF63" si="218">(CE63*$D63*$E63*$G63*$I63)</f>
        <v>0</v>
      </c>
      <c r="CG63" s="72"/>
      <c r="CH63" s="72">
        <f t="shared" ref="CH63" si="219">(CG63*$D63*$E63*$G63*$I63)</f>
        <v>0</v>
      </c>
      <c r="CI63" s="72"/>
      <c r="CJ63" s="71">
        <f t="shared" ref="CJ63" si="220">(CI63*$D63*$E63*$G63*$J63)</f>
        <v>0</v>
      </c>
      <c r="CK63" s="72"/>
      <c r="CL63" s="71">
        <f t="shared" ref="CL63" si="221">(CK63*$D63*$E63*$G63*$I63)</f>
        <v>0</v>
      </c>
      <c r="CM63" s="72"/>
      <c r="CN63" s="71">
        <f t="shared" ref="CN63" si="222">(CM63*$D63*$E63*$G63*$I63)</f>
        <v>0</v>
      </c>
      <c r="CO63" s="72"/>
      <c r="CP63" s="71">
        <f t="shared" ref="CP63" si="223">(CO63*$D63*$E63*$G63*$I63)</f>
        <v>0</v>
      </c>
      <c r="CQ63" s="72"/>
      <c r="CR63" s="71">
        <f t="shared" ref="CR63" si="224">(CQ63*$D63*$E63*$G63*$I63)</f>
        <v>0</v>
      </c>
      <c r="CS63" s="72"/>
      <c r="CT63" s="71">
        <f t="shared" ref="CT63" si="225">(CS63*$D63*$E63*$G63*$I63)</f>
        <v>0</v>
      </c>
      <c r="CU63" s="72"/>
      <c r="CV63" s="71">
        <f t="shared" ref="CV63" si="226">(CU63*$D63*$E63*$G63*$J63)</f>
        <v>0</v>
      </c>
      <c r="CW63" s="86">
        <v>0</v>
      </c>
      <c r="CX63" s="71">
        <f t="shared" ref="CX63" si="227">(CW63*$D63*$E63*$G63*$J63)</f>
        <v>0</v>
      </c>
      <c r="CY63" s="72"/>
      <c r="CZ63" s="71">
        <f t="shared" ref="CZ63" si="228">(CY63*$D63*$E63*$G63*$I63)</f>
        <v>0</v>
      </c>
      <c r="DA63" s="72"/>
      <c r="DB63" s="77">
        <f t="shared" ref="DB63" si="229">(DA63*$D63*$E63*$G63*$J63)</f>
        <v>0</v>
      </c>
      <c r="DC63" s="72"/>
      <c r="DD63" s="71">
        <f t="shared" ref="DD63" si="230">(DC63*$D63*$E63*$G63*$J63)</f>
        <v>0</v>
      </c>
      <c r="DE63" s="87"/>
      <c r="DF63" s="71">
        <f t="shared" ref="DF63" si="231">(DE63*$D63*$E63*$G63*$J63)</f>
        <v>0</v>
      </c>
      <c r="DG63" s="72"/>
      <c r="DH63" s="71">
        <f t="shared" ref="DH63" si="232">(DG63*$D63*$E63*$G63*$J63)</f>
        <v>0</v>
      </c>
      <c r="DI63" s="72"/>
      <c r="DJ63" s="71">
        <f t="shared" ref="DJ63" si="233">(DI63*$D63*$E63*$G63*$K63)</f>
        <v>0</v>
      </c>
      <c r="DK63" s="72"/>
      <c r="DL63" s="79">
        <f t="shared" ref="DL63" si="234">(DK63*$D63*$E63*$G63*$L63)</f>
        <v>0</v>
      </c>
      <c r="DM63" s="81">
        <f t="shared" si="182"/>
        <v>277</v>
      </c>
      <c r="DN63" s="79">
        <f t="shared" si="182"/>
        <v>15807503.6</v>
      </c>
    </row>
    <row r="64" spans="1:118" ht="29.25" customHeight="1" x14ac:dyDescent="0.25">
      <c r="A64" s="82"/>
      <c r="B64" s="83">
        <v>42</v>
      </c>
      <c r="C64" s="93" t="s">
        <v>188</v>
      </c>
      <c r="D64" s="66">
        <v>22900</v>
      </c>
      <c r="E64" s="84">
        <v>2.23</v>
      </c>
      <c r="F64" s="84"/>
      <c r="G64" s="67">
        <v>1</v>
      </c>
      <c r="H64" s="68"/>
      <c r="I64" s="66">
        <v>1.4</v>
      </c>
      <c r="J64" s="66">
        <v>1.68</v>
      </c>
      <c r="K64" s="66">
        <v>2.23</v>
      </c>
      <c r="L64" s="69">
        <v>2.57</v>
      </c>
      <c r="M64" s="72"/>
      <c r="N64" s="71">
        <f t="shared" si="55"/>
        <v>0</v>
      </c>
      <c r="O64" s="72"/>
      <c r="P64" s="72">
        <f>(O64*$D64*$E64*$G64*$I64*$P$12)</f>
        <v>0</v>
      </c>
      <c r="Q64" s="72">
        <v>20</v>
      </c>
      <c r="R64" s="71">
        <f>(Q64*$D64*$E64*$G64*$I64*$R$12)</f>
        <v>1572863.6</v>
      </c>
      <c r="S64" s="72">
        <v>1</v>
      </c>
      <c r="T64" s="71">
        <f t="shared" ref="T64:T66" si="235">(S64/12*7*$D64*$E64*$G64*$I64*$T$12)+(S64/12*5*$D64*$E64*$G64*$I64*$T$13)</f>
        <v>80132.634166666656</v>
      </c>
      <c r="U64" s="72"/>
      <c r="V64" s="71">
        <f>(U64*$D64*$E64*$G64*$I64*$V$12)</f>
        <v>0</v>
      </c>
      <c r="W64" s="72"/>
      <c r="X64" s="71">
        <f>(W64*$D64*$E64*$G64*$I64*$X$12)</f>
        <v>0</v>
      </c>
      <c r="Y64" s="72"/>
      <c r="Z64" s="71">
        <f>(Y64*$D64*$E64*$G64*$I64*$Z$12)</f>
        <v>0</v>
      </c>
      <c r="AA64" s="72"/>
      <c r="AB64" s="71">
        <f>(AA64*$D64*$E64*$G64*$I64*$AB$12)</f>
        <v>0</v>
      </c>
      <c r="AC64" s="72"/>
      <c r="AD64" s="71">
        <f>(AC64*$D64*$E64*$G64*$I64*$AD$12)</f>
        <v>0</v>
      </c>
      <c r="AE64" s="72"/>
      <c r="AF64" s="71">
        <f>(AE64*$D64*$E64*$G64*$I64*$AF$12)</f>
        <v>0</v>
      </c>
      <c r="AG64" s="74"/>
      <c r="AH64" s="71">
        <f>(AG64*$D64*$E64*$G64*$I64*$AH$12)</f>
        <v>0</v>
      </c>
      <c r="AI64" s="72"/>
      <c r="AJ64" s="71">
        <f>(AI64*$D64*$E64*$G64*$I64*$AJ$12)</f>
        <v>0</v>
      </c>
      <c r="AK64" s="86">
        <v>0</v>
      </c>
      <c r="AL64" s="71">
        <f>(AK64*$D64*$E64*$G64*$J64*$AL$12)</f>
        <v>0</v>
      </c>
      <c r="AM64" s="72"/>
      <c r="AN64" s="77">
        <f>(AM64*$D64*$E64*$G64*$J64*$AN$12)</f>
        <v>0</v>
      </c>
      <c r="AO64" s="92"/>
      <c r="AP64" s="71">
        <f>(AO64*$D64*$E64*$G64*$I64*$AP$12)</f>
        <v>0</v>
      </c>
      <c r="AQ64" s="72"/>
      <c r="AR64" s="72">
        <f>(AQ64*$D64*$E64*$G64*$I64*$AR$12)</f>
        <v>0</v>
      </c>
      <c r="AS64" s="72"/>
      <c r="AT64" s="72">
        <f>(AS64*$D64*$E64*$G64*$I64*$AT$12)</f>
        <v>0</v>
      </c>
      <c r="AU64" s="72"/>
      <c r="AV64" s="71">
        <f>(AU64*$D64*$E64*$G64*$I64*$AV$12)</f>
        <v>0</v>
      </c>
      <c r="AW64" s="72"/>
      <c r="AX64" s="71">
        <f>(AW64*$D64*$E64*$G64*$I64*$AX$12)</f>
        <v>0</v>
      </c>
      <c r="AY64" s="72"/>
      <c r="AZ64" s="71">
        <f>(AY64*$D64*$E64*$G64*$I64*$AZ$12)</f>
        <v>0</v>
      </c>
      <c r="BA64" s="72"/>
      <c r="BB64" s="71">
        <f>(BA64*$D64*$E64*$G64*$I64*$BB$12)</f>
        <v>0</v>
      </c>
      <c r="BC64" s="72"/>
      <c r="BD64" s="71">
        <f>(BC64*$D64*$E64*$G64*$I64*$BD$12)</f>
        <v>0</v>
      </c>
      <c r="BE64" s="72"/>
      <c r="BF64" s="71">
        <f>(BE64*$D64*$E64*$G64*$J64*$BF$12)</f>
        <v>0</v>
      </c>
      <c r="BG64" s="72"/>
      <c r="BH64" s="71">
        <f>(BG64*$D64*$E64*$G64*$J64*$BH$12)</f>
        <v>0</v>
      </c>
      <c r="BI64" s="72"/>
      <c r="BJ64" s="71">
        <f>(BI64*$D64*$E64*$G64*$J64*$BJ$12)</f>
        <v>0</v>
      </c>
      <c r="BK64" s="72"/>
      <c r="BL64" s="71">
        <f>(BK64*$D64*$E64*$G64*$J64*$BL$12)</f>
        <v>0</v>
      </c>
      <c r="BM64" s="72"/>
      <c r="BN64" s="71">
        <f>(BM64*$D64*$E64*$G64*$J64*$BN$12)</f>
        <v>0</v>
      </c>
      <c r="BO64" s="72"/>
      <c r="BP64" s="71">
        <f>(BO64*$D64*$E64*$G64*$J64*$BP$12)</f>
        <v>0</v>
      </c>
      <c r="BQ64" s="72"/>
      <c r="BR64" s="71">
        <f>(BQ64*$D64*$E64*$G64*$J64*$BR$12)</f>
        <v>0</v>
      </c>
      <c r="BS64" s="72"/>
      <c r="BT64" s="71">
        <f>(BS64*$D64*$E64*$G64*$J64*$BT$12)</f>
        <v>0</v>
      </c>
      <c r="BU64" s="72"/>
      <c r="BV64" s="71">
        <f>(BU64*$D64*$E64*$G64*$J64*$BV$12)</f>
        <v>0</v>
      </c>
      <c r="BW64" s="72"/>
      <c r="BX64" s="71">
        <f>(BW64*$D64*$E64*$G64*$J64*$BX$12)</f>
        <v>0</v>
      </c>
      <c r="BY64" s="72"/>
      <c r="BZ64" s="79">
        <f>(BY64*$D64*$E64*$G64*$J64*$BZ$12)</f>
        <v>0</v>
      </c>
      <c r="CA64" s="72"/>
      <c r="CB64" s="71">
        <f>(CA64*$D64*$E64*$G64*$I64*$CB$12)</f>
        <v>0</v>
      </c>
      <c r="CC64" s="72"/>
      <c r="CD64" s="71">
        <f>(CC64*$D64*$E64*$G64*$I64*$CD$12)</f>
        <v>0</v>
      </c>
      <c r="CE64" s="72"/>
      <c r="CF64" s="71">
        <f>(CE64*$D64*$E64*$G64*$I64*$CF$12)</f>
        <v>0</v>
      </c>
      <c r="CG64" s="72"/>
      <c r="CH64" s="72">
        <f>(CG64*$D64*$E64*$G64*$I64*$CH$12)</f>
        <v>0</v>
      </c>
      <c r="CI64" s="72"/>
      <c r="CJ64" s="71">
        <f>(CI64*$D64*$E64*$G64*$J64*$CJ$12)</f>
        <v>0</v>
      </c>
      <c r="CK64" s="72"/>
      <c r="CL64" s="71">
        <f>(CK64*$D64*$E64*$G64*$I64*$CL$12)</f>
        <v>0</v>
      </c>
      <c r="CM64" s="72"/>
      <c r="CN64" s="71">
        <f>(CM64*$D64*$E64*$G64*$I64*$CN$12)</f>
        <v>0</v>
      </c>
      <c r="CO64" s="72"/>
      <c r="CP64" s="71">
        <f>(CO64*$D64*$E64*$G64*$I64*$CP$12)</f>
        <v>0</v>
      </c>
      <c r="CQ64" s="72"/>
      <c r="CR64" s="71">
        <f>(CQ64*$D64*$E64*$G64*$I64*$CR$12)</f>
        <v>0</v>
      </c>
      <c r="CS64" s="72"/>
      <c r="CT64" s="71">
        <f>(CS64*$D64*$E64*$G64*$I64*$CT$12)</f>
        <v>0</v>
      </c>
      <c r="CU64" s="72"/>
      <c r="CV64" s="71">
        <f>(CU64*$D64*$E64*$G64*$J64*$CV$12)</f>
        <v>0</v>
      </c>
      <c r="CW64" s="86">
        <v>0</v>
      </c>
      <c r="CX64" s="71">
        <f>(CW64*$D64*$E64*$G64*$J64*$CX$12)</f>
        <v>0</v>
      </c>
      <c r="CY64" s="72"/>
      <c r="CZ64" s="71">
        <f>(CY64*$D64*$E64*$G64*$I64*$CZ$12)</f>
        <v>0</v>
      </c>
      <c r="DA64" s="72"/>
      <c r="DB64" s="77">
        <f>(DA64*$D64*$E64*$G64*$J64*$DB$12)</f>
        <v>0</v>
      </c>
      <c r="DC64" s="72"/>
      <c r="DD64" s="71">
        <f>(DC64*$D64*$E64*$G64*$J64*$DD$12)</f>
        <v>0</v>
      </c>
      <c r="DE64" s="87"/>
      <c r="DF64" s="71">
        <f>(DE64*$D64*$E64*$G64*$J64*$DF$12)</f>
        <v>0</v>
      </c>
      <c r="DG64" s="72"/>
      <c r="DH64" s="71">
        <f>(DG64*$D64*$E64*$G64*$J64*$DH$12)</f>
        <v>0</v>
      </c>
      <c r="DI64" s="72"/>
      <c r="DJ64" s="71">
        <f>(DI64*$D64*$E64*$G64*$K64*$DJ$12)</f>
        <v>0</v>
      </c>
      <c r="DK64" s="72"/>
      <c r="DL64" s="79">
        <f>(DK64*$D64*$E64*$G64*$L64*$DL$12)</f>
        <v>0</v>
      </c>
      <c r="DM64" s="81">
        <f t="shared" si="182"/>
        <v>21</v>
      </c>
      <c r="DN64" s="79">
        <f t="shared" si="182"/>
        <v>1652996.2341666669</v>
      </c>
    </row>
    <row r="65" spans="1:118" ht="30" customHeight="1" x14ac:dyDescent="0.25">
      <c r="A65" s="82"/>
      <c r="B65" s="83">
        <v>43</v>
      </c>
      <c r="C65" s="65" t="s">
        <v>189</v>
      </c>
      <c r="D65" s="66">
        <v>22900</v>
      </c>
      <c r="E65" s="84">
        <v>2.36</v>
      </c>
      <c r="F65" s="84"/>
      <c r="G65" s="67">
        <v>1</v>
      </c>
      <c r="H65" s="68"/>
      <c r="I65" s="66">
        <v>1.4</v>
      </c>
      <c r="J65" s="66">
        <v>1.68</v>
      </c>
      <c r="K65" s="66">
        <v>2.23</v>
      </c>
      <c r="L65" s="69">
        <v>2.57</v>
      </c>
      <c r="M65" s="72"/>
      <c r="N65" s="71">
        <f t="shared" si="55"/>
        <v>0</v>
      </c>
      <c r="O65" s="72"/>
      <c r="P65" s="72">
        <f>(O65*$D65*$E65*$G65*$I65*$P$12)</f>
        <v>0</v>
      </c>
      <c r="Q65" s="72">
        <v>7</v>
      </c>
      <c r="R65" s="71">
        <f>(Q65*$D65*$E65*$G65*$I65*$R$12)</f>
        <v>582594.31999999995</v>
      </c>
      <c r="S65" s="72">
        <v>1</v>
      </c>
      <c r="T65" s="71">
        <f t="shared" si="235"/>
        <v>84804.04333333332</v>
      </c>
      <c r="U65" s="72"/>
      <c r="V65" s="71">
        <f>(U65*$D65*$E65*$G65*$I65*$V$12)</f>
        <v>0</v>
      </c>
      <c r="W65" s="72"/>
      <c r="X65" s="71">
        <f>(W65*$D65*$E65*$G65*$I65*$X$12)</f>
        <v>0</v>
      </c>
      <c r="Y65" s="72"/>
      <c r="Z65" s="71">
        <f>(Y65*$D65*$E65*$G65*$I65*$Z$12)</f>
        <v>0</v>
      </c>
      <c r="AA65" s="72"/>
      <c r="AB65" s="71">
        <f>(AA65*$D65*$E65*$G65*$I65*$AB$12)</f>
        <v>0</v>
      </c>
      <c r="AC65" s="72"/>
      <c r="AD65" s="71">
        <f>(AC65*$D65*$E65*$G65*$I65*$AD$12)</f>
        <v>0</v>
      </c>
      <c r="AE65" s="72"/>
      <c r="AF65" s="71">
        <f>(AE65*$D65*$E65*$G65*$I65*$AF$12)</f>
        <v>0</v>
      </c>
      <c r="AG65" s="74"/>
      <c r="AH65" s="71">
        <f>(AG65*$D65*$E65*$G65*$I65*$AH$12)</f>
        <v>0</v>
      </c>
      <c r="AI65" s="72"/>
      <c r="AJ65" s="71">
        <f>(AI65*$D65*$E65*$G65*$I65*$AJ$12)</f>
        <v>0</v>
      </c>
      <c r="AK65" s="86">
        <v>0</v>
      </c>
      <c r="AL65" s="71">
        <f>(AK65*$D65*$E65*$G65*$J65*$AL$12)</f>
        <v>0</v>
      </c>
      <c r="AM65" s="72"/>
      <c r="AN65" s="71">
        <f>(AM65*$D65*$E65*$G65*$J65*$AN$12)</f>
        <v>0</v>
      </c>
      <c r="AO65" s="72"/>
      <c r="AP65" s="71">
        <f>(AO65*$D65*$E65*$G65*$I65*$AP$12)</f>
        <v>0</v>
      </c>
      <c r="AQ65" s="72"/>
      <c r="AR65" s="72">
        <f>(AQ65*$D65*$E65*$G65*$I65*$AR$12)</f>
        <v>0</v>
      </c>
      <c r="AS65" s="72"/>
      <c r="AT65" s="72">
        <f>(AS65*$D65*$E65*$G65*$I65*$AT$12)</f>
        <v>0</v>
      </c>
      <c r="AU65" s="72"/>
      <c r="AV65" s="71">
        <f>(AU65*$D65*$E65*$G65*$I65*$AV$12)</f>
        <v>0</v>
      </c>
      <c r="AW65" s="72"/>
      <c r="AX65" s="71">
        <f>(AW65*$D65*$E65*$G65*$I65*$AX$12)</f>
        <v>0</v>
      </c>
      <c r="AY65" s="72"/>
      <c r="AZ65" s="71">
        <f>(AY65*$D65*$E65*$G65*$I65*$AZ$12)</f>
        <v>0</v>
      </c>
      <c r="BA65" s="72"/>
      <c r="BB65" s="71">
        <f>(BA65*$D65*$E65*$G65*$I65*$BB$12)</f>
        <v>0</v>
      </c>
      <c r="BC65" s="72"/>
      <c r="BD65" s="71">
        <f>(BC65*$D65*$E65*$G65*$I65*$BD$12)</f>
        <v>0</v>
      </c>
      <c r="BE65" s="72"/>
      <c r="BF65" s="71">
        <f>(BE65*$D65*$E65*$G65*$J65*$BF$12)</f>
        <v>0</v>
      </c>
      <c r="BG65" s="72"/>
      <c r="BH65" s="71">
        <f>(BG65*$D65*$E65*$G65*$J65*$BH$12)</f>
        <v>0</v>
      </c>
      <c r="BI65" s="72"/>
      <c r="BJ65" s="71">
        <f>(BI65*$D65*$E65*$G65*$J65*$BJ$12)</f>
        <v>0</v>
      </c>
      <c r="BK65" s="72"/>
      <c r="BL65" s="71">
        <f>(BK65*$D65*$E65*$G65*$J65*$BL$12)</f>
        <v>0</v>
      </c>
      <c r="BM65" s="72"/>
      <c r="BN65" s="71">
        <f>(BM65*$D65*$E65*$G65*$J65*$BN$12)</f>
        <v>0</v>
      </c>
      <c r="BO65" s="72"/>
      <c r="BP65" s="71">
        <f>(BO65*$D65*$E65*$G65*$J65*$BP$12)</f>
        <v>0</v>
      </c>
      <c r="BQ65" s="72"/>
      <c r="BR65" s="71">
        <f>(BQ65*$D65*$E65*$G65*$J65*$BR$12)</f>
        <v>0</v>
      </c>
      <c r="BS65" s="72"/>
      <c r="BT65" s="71">
        <f>(BS65*$D65*$E65*$G65*$J65*$BT$12)</f>
        <v>0</v>
      </c>
      <c r="BU65" s="72"/>
      <c r="BV65" s="71">
        <f>(BU65*$D65*$E65*$G65*$J65*$BV$12)</f>
        <v>0</v>
      </c>
      <c r="BW65" s="72"/>
      <c r="BX65" s="71">
        <f>(BW65*$D65*$E65*$G65*$J65*$BX$12)</f>
        <v>0</v>
      </c>
      <c r="BY65" s="72"/>
      <c r="BZ65" s="71">
        <f>(BY65*$D65*$E65*$G65*$J65*$BZ$12)</f>
        <v>0</v>
      </c>
      <c r="CA65" s="72"/>
      <c r="CB65" s="71">
        <f>(CA65*$D65*$E65*$G65*$I65*$CB$12)</f>
        <v>0</v>
      </c>
      <c r="CC65" s="72"/>
      <c r="CD65" s="71">
        <f>(CC65*$D65*$E65*$G65*$I65*$CD$12)</f>
        <v>0</v>
      </c>
      <c r="CE65" s="72"/>
      <c r="CF65" s="71">
        <f>(CE65*$D65*$E65*$G65*$I65*$CF$12)</f>
        <v>0</v>
      </c>
      <c r="CG65" s="72"/>
      <c r="CH65" s="72">
        <f>(CG65*$D65*$E65*$G65*$I65*$CH$12)</f>
        <v>0</v>
      </c>
      <c r="CI65" s="72"/>
      <c r="CJ65" s="71">
        <f>(CI65*$D65*$E65*$G65*$J65*$CJ$12)</f>
        <v>0</v>
      </c>
      <c r="CK65" s="72"/>
      <c r="CL65" s="71">
        <f>(CK65*$D65*$E65*$G65*$I65*$CL$12)</f>
        <v>0</v>
      </c>
      <c r="CM65" s="72"/>
      <c r="CN65" s="71">
        <f>(CM65*$D65*$E65*$G65*$I65*$CN$12)</f>
        <v>0</v>
      </c>
      <c r="CO65" s="72"/>
      <c r="CP65" s="71">
        <f>(CO65*$D65*$E65*$G65*$I65*$CP$12)</f>
        <v>0</v>
      </c>
      <c r="CQ65" s="72"/>
      <c r="CR65" s="71">
        <f>(CQ65*$D65*$E65*$G65*$I65*$CR$12)</f>
        <v>0</v>
      </c>
      <c r="CS65" s="72"/>
      <c r="CT65" s="71">
        <f>(CS65*$D65*$E65*$G65*$I65*$CT$12)</f>
        <v>0</v>
      </c>
      <c r="CU65" s="72"/>
      <c r="CV65" s="71">
        <f>(CU65*$D65*$E65*$G65*$J65*$CV$12)</f>
        <v>0</v>
      </c>
      <c r="CW65" s="86">
        <v>0</v>
      </c>
      <c r="CX65" s="71">
        <f>(CW65*$D65*$E65*$G65*$J65*$CX$12)</f>
        <v>0</v>
      </c>
      <c r="CY65" s="72"/>
      <c r="CZ65" s="71">
        <f>(CY65*$D65*$E65*$G65*$I65*$CZ$12)</f>
        <v>0</v>
      </c>
      <c r="DA65" s="72"/>
      <c r="DB65" s="77">
        <f>(DA65*$D65*$E65*$G65*$J65*$DB$12)</f>
        <v>0</v>
      </c>
      <c r="DC65" s="72"/>
      <c r="DD65" s="71">
        <f>(DC65*$D65*$E65*$G65*$J65*$DD$12)</f>
        <v>0</v>
      </c>
      <c r="DE65" s="87"/>
      <c r="DF65" s="71">
        <f>(DE65*$D65*$E65*$G65*$J65*$DF$12)</f>
        <v>0</v>
      </c>
      <c r="DG65" s="72"/>
      <c r="DH65" s="71">
        <f>(DG65*$D65*$E65*$G65*$J65*$DH$12)</f>
        <v>0</v>
      </c>
      <c r="DI65" s="72"/>
      <c r="DJ65" s="71">
        <f>(DI65*$D65*$E65*$G65*$K65*$DJ$12)</f>
        <v>0</v>
      </c>
      <c r="DK65" s="72"/>
      <c r="DL65" s="71">
        <f>(DK65*$D65*$E65*$G65*$L65*$DL$12)</f>
        <v>0</v>
      </c>
      <c r="DM65" s="94">
        <f t="shared" si="182"/>
        <v>8</v>
      </c>
      <c r="DN65" s="79">
        <f t="shared" si="182"/>
        <v>667398.36333333328</v>
      </c>
    </row>
    <row r="66" spans="1:118" ht="30" customHeight="1" x14ac:dyDescent="0.25">
      <c r="A66" s="82"/>
      <c r="B66" s="83">
        <v>44</v>
      </c>
      <c r="C66" s="65" t="s">
        <v>190</v>
      </c>
      <c r="D66" s="66">
        <v>22900</v>
      </c>
      <c r="E66" s="84">
        <v>4.28</v>
      </c>
      <c r="F66" s="84"/>
      <c r="G66" s="67">
        <v>1</v>
      </c>
      <c r="H66" s="68"/>
      <c r="I66" s="66">
        <v>1.4</v>
      </c>
      <c r="J66" s="66">
        <v>1.68</v>
      </c>
      <c r="K66" s="66">
        <v>2.23</v>
      </c>
      <c r="L66" s="69">
        <v>2.57</v>
      </c>
      <c r="M66" s="72"/>
      <c r="N66" s="71">
        <f t="shared" si="55"/>
        <v>0</v>
      </c>
      <c r="O66" s="72"/>
      <c r="P66" s="72">
        <f>(O66*$D66*$E66*$G66*$I66*$P$12)</f>
        <v>0</v>
      </c>
      <c r="Q66" s="72">
        <v>4</v>
      </c>
      <c r="R66" s="71">
        <f>(Q66*$D66*$E66*$G66*$I66*$R$12)</f>
        <v>603753.92000000004</v>
      </c>
      <c r="S66" s="72"/>
      <c r="T66" s="71">
        <f t="shared" si="235"/>
        <v>0</v>
      </c>
      <c r="U66" s="72"/>
      <c r="V66" s="71">
        <f>(U66*$D66*$E66*$G66*$I66*$V$12)</f>
        <v>0</v>
      </c>
      <c r="W66" s="72"/>
      <c r="X66" s="71">
        <f>(W66*$D66*$E66*$G66*$I66*$X$12)</f>
        <v>0</v>
      </c>
      <c r="Y66" s="72"/>
      <c r="Z66" s="71">
        <f>(Y66*$D66*$E66*$G66*$I66*$Z$12)</f>
        <v>0</v>
      </c>
      <c r="AA66" s="72"/>
      <c r="AB66" s="71">
        <f>(AA66*$D66*$E66*$G66*$I66*$AB$12)</f>
        <v>0</v>
      </c>
      <c r="AC66" s="72"/>
      <c r="AD66" s="71">
        <f>(AC66*$D66*$E66*$G66*$I66*$AD$12)</f>
        <v>0</v>
      </c>
      <c r="AE66" s="72"/>
      <c r="AF66" s="71">
        <f>(AE66*$D66*$E66*$G66*$I66*$AF$12)</f>
        <v>0</v>
      </c>
      <c r="AG66" s="74"/>
      <c r="AH66" s="71">
        <f>(AG66*$D66*$E66*$G66*$I66*$AH$12)</f>
        <v>0</v>
      </c>
      <c r="AI66" s="72"/>
      <c r="AJ66" s="71">
        <f>(AI66*$D66*$E66*$G66*$I66*$AJ$12)</f>
        <v>0</v>
      </c>
      <c r="AK66" s="86">
        <v>0</v>
      </c>
      <c r="AL66" s="71">
        <f>(AK66*$D66*$E66*$G66*$J66*$AL$12)</f>
        <v>0</v>
      </c>
      <c r="AM66" s="72"/>
      <c r="AN66" s="71">
        <f>(AM66*$D66*$E66*$G66*$J66*$AN$12)</f>
        <v>0</v>
      </c>
      <c r="AO66" s="72"/>
      <c r="AP66" s="71">
        <f>(AO66*$D66*$E66*$G66*$I66*$AP$12)</f>
        <v>0</v>
      </c>
      <c r="AQ66" s="72"/>
      <c r="AR66" s="72">
        <f>(AQ66*$D66*$E66*$G66*$I66*$AR$12)</f>
        <v>0</v>
      </c>
      <c r="AS66" s="72"/>
      <c r="AT66" s="72">
        <f>(AS66*$D66*$E66*$G66*$I66*$AT$12)</f>
        <v>0</v>
      </c>
      <c r="AU66" s="72"/>
      <c r="AV66" s="71">
        <f>(AU66*$D66*$E66*$G66*$I66*$AV$12)</f>
        <v>0</v>
      </c>
      <c r="AW66" s="72"/>
      <c r="AX66" s="71">
        <f>(AW66*$D66*$E66*$G66*$I66*$AX$12)</f>
        <v>0</v>
      </c>
      <c r="AY66" s="72"/>
      <c r="AZ66" s="71">
        <f>(AY66*$D66*$E66*$G66*$I66*$AZ$12)</f>
        <v>0</v>
      </c>
      <c r="BA66" s="72"/>
      <c r="BB66" s="71">
        <f>(BA66*$D66*$E66*$G66*$I66*$BB$12)</f>
        <v>0</v>
      </c>
      <c r="BC66" s="72"/>
      <c r="BD66" s="71">
        <f>(BC66*$D66*$E66*$G66*$I66*$BD$12)</f>
        <v>0</v>
      </c>
      <c r="BE66" s="72"/>
      <c r="BF66" s="71">
        <f>(BE66*$D66*$E66*$G66*$J66*$BF$12)</f>
        <v>0</v>
      </c>
      <c r="BG66" s="72"/>
      <c r="BH66" s="71">
        <f>(BG66*$D66*$E66*$G66*$J66*$BH$12)</f>
        <v>0</v>
      </c>
      <c r="BI66" s="72"/>
      <c r="BJ66" s="71">
        <f>(BI66*$D66*$E66*$G66*$J66*$BJ$12)</f>
        <v>0</v>
      </c>
      <c r="BK66" s="72"/>
      <c r="BL66" s="71">
        <f>(BK66*$D66*$E66*$G66*$J66*$BL$12)</f>
        <v>0</v>
      </c>
      <c r="BM66" s="72"/>
      <c r="BN66" s="71">
        <f>(BM66*$D66*$E66*$G66*$J66*$BN$12)</f>
        <v>0</v>
      </c>
      <c r="BO66" s="72"/>
      <c r="BP66" s="71">
        <f>(BO66*$D66*$E66*$G66*$J66*$BP$12)</f>
        <v>0</v>
      </c>
      <c r="BQ66" s="72"/>
      <c r="BR66" s="71">
        <f>(BQ66*$D66*$E66*$G66*$J66*$BR$12)</f>
        <v>0</v>
      </c>
      <c r="BS66" s="72"/>
      <c r="BT66" s="71">
        <f>(BS66*$D66*$E66*$G66*$J66*$BT$12)</f>
        <v>0</v>
      </c>
      <c r="BU66" s="72"/>
      <c r="BV66" s="71">
        <f>(BU66*$D66*$E66*$G66*$J66*$BV$12)</f>
        <v>0</v>
      </c>
      <c r="BW66" s="72"/>
      <c r="BX66" s="71">
        <f>(BW66*$D66*$E66*$G66*$J66*$BX$12)</f>
        <v>0</v>
      </c>
      <c r="BY66" s="72"/>
      <c r="BZ66" s="71">
        <f>(BY66*$D66*$E66*$G66*$J66*$BZ$12)</f>
        <v>0</v>
      </c>
      <c r="CA66" s="72"/>
      <c r="CB66" s="71">
        <f>(CA66*$D66*$E66*$G66*$I66*$CB$12)</f>
        <v>0</v>
      </c>
      <c r="CC66" s="72"/>
      <c r="CD66" s="71">
        <f>(CC66*$D66*$E66*$G66*$I66*$CD$12)</f>
        <v>0</v>
      </c>
      <c r="CE66" s="72"/>
      <c r="CF66" s="71">
        <f>(CE66*$D66*$E66*$G66*$I66*$CF$12)</f>
        <v>0</v>
      </c>
      <c r="CG66" s="72"/>
      <c r="CH66" s="72">
        <f>(CG66*$D66*$E66*$G66*$I66*$CH$12)</f>
        <v>0</v>
      </c>
      <c r="CI66" s="72"/>
      <c r="CJ66" s="71">
        <f>(CI66*$D66*$E66*$G66*$J66*$CJ$12)</f>
        <v>0</v>
      </c>
      <c r="CK66" s="72"/>
      <c r="CL66" s="71">
        <f>(CK66*$D66*$E66*$G66*$I66*$CL$12)</f>
        <v>0</v>
      </c>
      <c r="CM66" s="72"/>
      <c r="CN66" s="71">
        <f>(CM66*$D66*$E66*$G66*$I66*$CN$12)</f>
        <v>0</v>
      </c>
      <c r="CO66" s="72"/>
      <c r="CP66" s="71">
        <f>(CO66*$D66*$E66*$G66*$I66*$CP$12)</f>
        <v>0</v>
      </c>
      <c r="CQ66" s="72"/>
      <c r="CR66" s="71">
        <f>(CQ66*$D66*$E66*$G66*$I66*$CR$12)</f>
        <v>0</v>
      </c>
      <c r="CS66" s="72"/>
      <c r="CT66" s="71">
        <f>(CS66*$D66*$E66*$G66*$I66*$CT$12)</f>
        <v>0</v>
      </c>
      <c r="CU66" s="72"/>
      <c r="CV66" s="71">
        <f>(CU66*$D66*$E66*$G66*$J66*$CV$12)</f>
        <v>0</v>
      </c>
      <c r="CW66" s="86">
        <v>0</v>
      </c>
      <c r="CX66" s="71">
        <f>(CW66*$D66*$E66*$G66*$J66*$CX$12)</f>
        <v>0</v>
      </c>
      <c r="CY66" s="72"/>
      <c r="CZ66" s="71">
        <f>(CY66*$D66*$E66*$G66*$I66*$CZ$12)</f>
        <v>0</v>
      </c>
      <c r="DA66" s="72"/>
      <c r="DB66" s="77">
        <f>(DA66*$D66*$E66*$G66*$J66*$DB$12)</f>
        <v>0</v>
      </c>
      <c r="DC66" s="72"/>
      <c r="DD66" s="71">
        <f>(DC66*$D66*$E66*$G66*$J66*$DD$12)</f>
        <v>0</v>
      </c>
      <c r="DE66" s="87"/>
      <c r="DF66" s="71">
        <f>(DE66*$D66*$E66*$G66*$J66*$DF$12)</f>
        <v>0</v>
      </c>
      <c r="DG66" s="72"/>
      <c r="DH66" s="71">
        <f>(DG66*$D66*$E66*$G66*$J66*$DH$12)</f>
        <v>0</v>
      </c>
      <c r="DI66" s="72"/>
      <c r="DJ66" s="71">
        <f>(DI66*$D66*$E66*$G66*$K66*$DJ$12)</f>
        <v>0</v>
      </c>
      <c r="DK66" s="72"/>
      <c r="DL66" s="71">
        <f>(DK66*$D66*$E66*$G66*$L66*$DL$12)</f>
        <v>0</v>
      </c>
      <c r="DM66" s="94">
        <f t="shared" si="182"/>
        <v>4</v>
      </c>
      <c r="DN66" s="79">
        <f t="shared" si="182"/>
        <v>603753.92000000004</v>
      </c>
    </row>
    <row r="67" spans="1:118" ht="15.75" customHeight="1" x14ac:dyDescent="0.25">
      <c r="A67" s="82">
        <v>10</v>
      </c>
      <c r="B67" s="146"/>
      <c r="C67" s="144" t="s">
        <v>191</v>
      </c>
      <c r="D67" s="66">
        <v>22900</v>
      </c>
      <c r="E67" s="147">
        <v>1.1000000000000001</v>
      </c>
      <c r="F67" s="147"/>
      <c r="G67" s="67">
        <v>1</v>
      </c>
      <c r="H67" s="68"/>
      <c r="I67" s="66">
        <v>1.4</v>
      </c>
      <c r="J67" s="66">
        <v>1.68</v>
      </c>
      <c r="K67" s="66">
        <v>2.23</v>
      </c>
      <c r="L67" s="69">
        <v>2.57</v>
      </c>
      <c r="M67" s="92">
        <f>SUM(M68:M74)</f>
        <v>0</v>
      </c>
      <c r="N67" s="92">
        <f t="shared" ref="N67:BY67" si="236">SUM(N68:N74)</f>
        <v>0</v>
      </c>
      <c r="O67" s="92">
        <f t="shared" si="236"/>
        <v>0</v>
      </c>
      <c r="P67" s="92">
        <f t="shared" si="236"/>
        <v>0</v>
      </c>
      <c r="Q67" s="92">
        <f t="shared" si="236"/>
        <v>724</v>
      </c>
      <c r="R67" s="92">
        <f t="shared" si="236"/>
        <v>28622943.580000006</v>
      </c>
      <c r="S67" s="92">
        <f t="shared" si="236"/>
        <v>18</v>
      </c>
      <c r="T67" s="92">
        <f t="shared" si="236"/>
        <v>2462910.648333333</v>
      </c>
      <c r="U67" s="92">
        <f t="shared" si="236"/>
        <v>0</v>
      </c>
      <c r="V67" s="92">
        <f t="shared" si="236"/>
        <v>0</v>
      </c>
      <c r="W67" s="92">
        <f t="shared" si="236"/>
        <v>0</v>
      </c>
      <c r="X67" s="92">
        <f t="shared" si="236"/>
        <v>0</v>
      </c>
      <c r="Y67" s="92">
        <f t="shared" si="236"/>
        <v>0</v>
      </c>
      <c r="Z67" s="92">
        <f t="shared" si="236"/>
        <v>0</v>
      </c>
      <c r="AA67" s="92">
        <f t="shared" si="236"/>
        <v>0</v>
      </c>
      <c r="AB67" s="92">
        <f t="shared" si="236"/>
        <v>0</v>
      </c>
      <c r="AC67" s="92">
        <f t="shared" si="236"/>
        <v>0</v>
      </c>
      <c r="AD67" s="92">
        <f t="shared" si="236"/>
        <v>0</v>
      </c>
      <c r="AE67" s="92">
        <f t="shared" si="236"/>
        <v>0</v>
      </c>
      <c r="AF67" s="92">
        <f t="shared" si="236"/>
        <v>0</v>
      </c>
      <c r="AG67" s="92">
        <f t="shared" si="236"/>
        <v>0</v>
      </c>
      <c r="AH67" s="92">
        <f t="shared" si="236"/>
        <v>0</v>
      </c>
      <c r="AI67" s="92">
        <f t="shared" si="236"/>
        <v>0</v>
      </c>
      <c r="AJ67" s="92">
        <f t="shared" si="236"/>
        <v>0</v>
      </c>
      <c r="AK67" s="92">
        <f t="shared" si="236"/>
        <v>0</v>
      </c>
      <c r="AL67" s="92">
        <f t="shared" si="236"/>
        <v>0</v>
      </c>
      <c r="AM67" s="92">
        <f t="shared" si="236"/>
        <v>0</v>
      </c>
      <c r="AN67" s="92">
        <f t="shared" si="236"/>
        <v>0</v>
      </c>
      <c r="AO67" s="92">
        <v>0</v>
      </c>
      <c r="AP67" s="92">
        <f t="shared" si="236"/>
        <v>0</v>
      </c>
      <c r="AQ67" s="92">
        <f t="shared" si="236"/>
        <v>0</v>
      </c>
      <c r="AR67" s="92">
        <f t="shared" si="236"/>
        <v>0</v>
      </c>
      <c r="AS67" s="92">
        <f t="shared" si="236"/>
        <v>0</v>
      </c>
      <c r="AT67" s="92">
        <f t="shared" si="236"/>
        <v>0</v>
      </c>
      <c r="AU67" s="92">
        <f t="shared" si="236"/>
        <v>0</v>
      </c>
      <c r="AV67" s="92">
        <f t="shared" si="236"/>
        <v>0</v>
      </c>
      <c r="AW67" s="92">
        <f t="shared" si="236"/>
        <v>0</v>
      </c>
      <c r="AX67" s="92">
        <f t="shared" si="236"/>
        <v>0</v>
      </c>
      <c r="AY67" s="92">
        <f t="shared" si="236"/>
        <v>0</v>
      </c>
      <c r="AZ67" s="92">
        <f t="shared" si="236"/>
        <v>0</v>
      </c>
      <c r="BA67" s="92">
        <f t="shared" si="236"/>
        <v>14</v>
      </c>
      <c r="BB67" s="92">
        <f t="shared" si="236"/>
        <v>380167.48000000004</v>
      </c>
      <c r="BC67" s="92">
        <f t="shared" si="236"/>
        <v>0</v>
      </c>
      <c r="BD67" s="92">
        <f t="shared" si="236"/>
        <v>0</v>
      </c>
      <c r="BE67" s="92">
        <f t="shared" si="236"/>
        <v>2</v>
      </c>
      <c r="BF67" s="92">
        <f t="shared" si="236"/>
        <v>59246.879999999997</v>
      </c>
      <c r="BG67" s="92">
        <f t="shared" si="236"/>
        <v>315</v>
      </c>
      <c r="BH67" s="92">
        <f t="shared" si="236"/>
        <v>10544790.48</v>
      </c>
      <c r="BI67" s="92">
        <f t="shared" si="236"/>
        <v>0</v>
      </c>
      <c r="BJ67" s="92">
        <f t="shared" si="236"/>
        <v>0</v>
      </c>
      <c r="BK67" s="92">
        <f t="shared" si="236"/>
        <v>0</v>
      </c>
      <c r="BL67" s="92">
        <f t="shared" si="236"/>
        <v>0</v>
      </c>
      <c r="BM67" s="92">
        <f t="shared" si="236"/>
        <v>56</v>
      </c>
      <c r="BN67" s="92">
        <f t="shared" si="236"/>
        <v>1987732.824</v>
      </c>
      <c r="BO67" s="92">
        <f t="shared" si="236"/>
        <v>33</v>
      </c>
      <c r="BP67" s="92">
        <f t="shared" si="236"/>
        <v>990269.27999999991</v>
      </c>
      <c r="BQ67" s="92">
        <f t="shared" si="236"/>
        <v>14</v>
      </c>
      <c r="BR67" s="92">
        <f t="shared" si="236"/>
        <v>523700.1</v>
      </c>
      <c r="BS67" s="92">
        <f t="shared" si="236"/>
        <v>0</v>
      </c>
      <c r="BT67" s="92">
        <f t="shared" si="236"/>
        <v>0</v>
      </c>
      <c r="BU67" s="92">
        <f t="shared" si="236"/>
        <v>20</v>
      </c>
      <c r="BV67" s="92">
        <f t="shared" si="236"/>
        <v>788195.09999999986</v>
      </c>
      <c r="BW67" s="92">
        <f t="shared" si="236"/>
        <v>19</v>
      </c>
      <c r="BX67" s="92">
        <f t="shared" si="236"/>
        <v>575541.12</v>
      </c>
      <c r="BY67" s="92">
        <f t="shared" si="236"/>
        <v>11</v>
      </c>
      <c r="BZ67" s="92">
        <f t="shared" ref="BZ67:DN67" si="237">SUM(BZ68:BZ74)</f>
        <v>325857.83999999997</v>
      </c>
      <c r="CA67" s="92">
        <f t="shared" si="237"/>
        <v>0</v>
      </c>
      <c r="CB67" s="92">
        <f t="shared" si="237"/>
        <v>0</v>
      </c>
      <c r="CC67" s="92">
        <f t="shared" si="237"/>
        <v>0</v>
      </c>
      <c r="CD67" s="92">
        <f t="shared" si="237"/>
        <v>0</v>
      </c>
      <c r="CE67" s="92">
        <f t="shared" si="237"/>
        <v>0</v>
      </c>
      <c r="CF67" s="92">
        <f t="shared" si="237"/>
        <v>0</v>
      </c>
      <c r="CG67" s="92">
        <f t="shared" si="237"/>
        <v>0</v>
      </c>
      <c r="CH67" s="92">
        <f t="shared" si="237"/>
        <v>0</v>
      </c>
      <c r="CI67" s="92">
        <f t="shared" si="237"/>
        <v>0</v>
      </c>
      <c r="CJ67" s="92">
        <f t="shared" si="237"/>
        <v>0</v>
      </c>
      <c r="CK67" s="92">
        <f t="shared" si="237"/>
        <v>0</v>
      </c>
      <c r="CL67" s="92">
        <f t="shared" si="237"/>
        <v>0</v>
      </c>
      <c r="CM67" s="92">
        <f t="shared" si="237"/>
        <v>0</v>
      </c>
      <c r="CN67" s="92">
        <f t="shared" si="237"/>
        <v>0</v>
      </c>
      <c r="CO67" s="92">
        <f t="shared" si="237"/>
        <v>0</v>
      </c>
      <c r="CP67" s="92">
        <f t="shared" si="237"/>
        <v>0</v>
      </c>
      <c r="CQ67" s="92">
        <f t="shared" si="237"/>
        <v>13</v>
      </c>
      <c r="CR67" s="92">
        <f t="shared" si="237"/>
        <v>362640.27799999993</v>
      </c>
      <c r="CS67" s="92">
        <f t="shared" si="237"/>
        <v>13</v>
      </c>
      <c r="CT67" s="92">
        <f t="shared" si="237"/>
        <v>378580.50999999995</v>
      </c>
      <c r="CU67" s="92">
        <f t="shared" si="237"/>
        <v>0</v>
      </c>
      <c r="CV67" s="92">
        <f t="shared" si="237"/>
        <v>0</v>
      </c>
      <c r="CW67" s="92">
        <f t="shared" si="237"/>
        <v>0</v>
      </c>
      <c r="CX67" s="92">
        <f t="shared" si="237"/>
        <v>0</v>
      </c>
      <c r="CY67" s="92">
        <f t="shared" si="237"/>
        <v>0</v>
      </c>
      <c r="CZ67" s="92">
        <f t="shared" si="237"/>
        <v>0</v>
      </c>
      <c r="DA67" s="92">
        <f t="shared" si="237"/>
        <v>0</v>
      </c>
      <c r="DB67" s="95">
        <f t="shared" si="237"/>
        <v>0</v>
      </c>
      <c r="DC67" s="92">
        <f t="shared" si="237"/>
        <v>0</v>
      </c>
      <c r="DD67" s="92">
        <f t="shared" si="237"/>
        <v>0</v>
      </c>
      <c r="DE67" s="96">
        <f t="shared" si="237"/>
        <v>0</v>
      </c>
      <c r="DF67" s="92">
        <f t="shared" si="237"/>
        <v>0</v>
      </c>
      <c r="DG67" s="92">
        <f t="shared" si="237"/>
        <v>11</v>
      </c>
      <c r="DH67" s="92">
        <f t="shared" si="237"/>
        <v>382565.56799999997</v>
      </c>
      <c r="DI67" s="92">
        <v>0</v>
      </c>
      <c r="DJ67" s="92">
        <f t="shared" si="237"/>
        <v>0</v>
      </c>
      <c r="DK67" s="92">
        <f t="shared" si="237"/>
        <v>8</v>
      </c>
      <c r="DL67" s="92">
        <f t="shared" si="237"/>
        <v>435041.37599999999</v>
      </c>
      <c r="DM67" s="92">
        <f t="shared" si="237"/>
        <v>1271</v>
      </c>
      <c r="DN67" s="92">
        <f t="shared" si="237"/>
        <v>48820183.064333335</v>
      </c>
    </row>
    <row r="68" spans="1:118" ht="16.5" customHeight="1" x14ac:dyDescent="0.25">
      <c r="A68" s="82"/>
      <c r="B68" s="83">
        <v>45</v>
      </c>
      <c r="C68" s="65" t="s">
        <v>192</v>
      </c>
      <c r="D68" s="66">
        <v>22900</v>
      </c>
      <c r="E68" s="84">
        <v>2.95</v>
      </c>
      <c r="F68" s="84"/>
      <c r="G68" s="67">
        <v>1</v>
      </c>
      <c r="H68" s="68"/>
      <c r="I68" s="66">
        <v>1.4</v>
      </c>
      <c r="J68" s="66">
        <v>1.68</v>
      </c>
      <c r="K68" s="66">
        <v>2.23</v>
      </c>
      <c r="L68" s="69">
        <v>2.57</v>
      </c>
      <c r="M68" s="72"/>
      <c r="N68" s="71">
        <f t="shared" si="55"/>
        <v>0</v>
      </c>
      <c r="O68" s="72"/>
      <c r="P68" s="72">
        <f t="shared" ref="P68:P74" si="238">(O68*$D68*$E68*$G68*$I68*$P$12)</f>
        <v>0</v>
      </c>
      <c r="Q68" s="72">
        <v>96</v>
      </c>
      <c r="R68" s="71">
        <f t="shared" ref="R68:R74" si="239">(Q68*$D68*$E68*$G68*$I68*$R$12)</f>
        <v>9987331.2000000011</v>
      </c>
      <c r="S68" s="72">
        <v>8</v>
      </c>
      <c r="T68" s="71">
        <f t="shared" ref="T68:T74" si="240">(S68/12*7*$D68*$E68*$G68*$I68*$T$12)+(S68/12*5*$D68*$E68*$G68*$I68*$T$13)</f>
        <v>848040.43333333335</v>
      </c>
      <c r="U68" s="72">
        <v>0</v>
      </c>
      <c r="V68" s="71">
        <f t="shared" ref="V68:V74" si="241">(U68*$D68*$E68*$G68*$I68*$V$12)</f>
        <v>0</v>
      </c>
      <c r="W68" s="72">
        <v>0</v>
      </c>
      <c r="X68" s="71">
        <f t="shared" ref="X68:X74" si="242">(W68*$D68*$E68*$G68*$I68*$X$12)</f>
        <v>0</v>
      </c>
      <c r="Y68" s="72"/>
      <c r="Z68" s="71">
        <f t="shared" ref="Z68:Z74" si="243">(Y68*$D68*$E68*$G68*$I68*$Z$12)</f>
        <v>0</v>
      </c>
      <c r="AA68" s="72">
        <v>0</v>
      </c>
      <c r="AB68" s="71">
        <f t="shared" ref="AB68:AB74" si="244">(AA68*$D68*$E68*$G68*$I68*$AB$12)</f>
        <v>0</v>
      </c>
      <c r="AC68" s="72"/>
      <c r="AD68" s="71">
        <f t="shared" ref="AD68:AD74" si="245">(AC68*$D68*$E68*$G68*$I68*$AD$12)</f>
        <v>0</v>
      </c>
      <c r="AE68" s="72">
        <v>0</v>
      </c>
      <c r="AF68" s="71">
        <f t="shared" ref="AF68:AF74" si="246">(AE68*$D68*$E68*$G68*$I68*$AF$12)</f>
        <v>0</v>
      </c>
      <c r="AG68" s="72"/>
      <c r="AH68" s="71">
        <f t="shared" ref="AH68:AH74" si="247">(AG68*$D68*$E68*$G68*$I68*$AH$12)</f>
        <v>0</v>
      </c>
      <c r="AI68" s="72"/>
      <c r="AJ68" s="71">
        <f t="shared" ref="AJ68:AJ74" si="248">(AI68*$D68*$E68*$G68*$I68*$AJ$12)</f>
        <v>0</v>
      </c>
      <c r="AK68" s="86">
        <v>0</v>
      </c>
      <c r="AL68" s="71">
        <f t="shared" ref="AL68:AL74" si="249">(AK68*$D68*$E68*$G68*$J68*$AL$12)</f>
        <v>0</v>
      </c>
      <c r="AM68" s="72">
        <v>0</v>
      </c>
      <c r="AN68" s="71">
        <f t="shared" ref="AN68:AN74" si="250">(AM68*$D68*$E68*$G68*$J68*$AN$12)</f>
        <v>0</v>
      </c>
      <c r="AO68" s="72"/>
      <c r="AP68" s="71">
        <f t="shared" ref="AP68:AP74" si="251">(AO68*$D68*$E68*$G68*$I68*$AP$12)</f>
        <v>0</v>
      </c>
      <c r="AQ68" s="72">
        <v>0</v>
      </c>
      <c r="AR68" s="72">
        <f t="shared" ref="AR68:AR74" si="252">(AQ68*$D68*$E68*$G68*$I68*$AR$12)</f>
        <v>0</v>
      </c>
      <c r="AS68" s="72">
        <v>0</v>
      </c>
      <c r="AT68" s="72">
        <f t="shared" ref="AT68:AT74" si="253">(AS68*$D68*$E68*$G68*$I68*$AT$12)</f>
        <v>0</v>
      </c>
      <c r="AU68" s="72">
        <v>0</v>
      </c>
      <c r="AV68" s="71">
        <f t="shared" ref="AV68:AV74" si="254">(AU68*$D68*$E68*$G68*$I68*$AV$12)</f>
        <v>0</v>
      </c>
      <c r="AW68" s="72">
        <v>0</v>
      </c>
      <c r="AX68" s="71">
        <f t="shared" ref="AX68:AX74" si="255">(AW68*$D68*$E68*$G68*$I68*$AX$12)</f>
        <v>0</v>
      </c>
      <c r="AY68" s="72">
        <v>0</v>
      </c>
      <c r="AZ68" s="71">
        <f t="shared" ref="AZ68:AZ74" si="256">(AY68*$D68*$E68*$G68*$I68*$AZ$12)</f>
        <v>0</v>
      </c>
      <c r="BA68" s="72"/>
      <c r="BB68" s="71">
        <f t="shared" ref="BB68:BB74" si="257">(BA68*$D68*$E68*$G68*$I68*$BB$12)</f>
        <v>0</v>
      </c>
      <c r="BC68" s="72"/>
      <c r="BD68" s="71">
        <f t="shared" ref="BD68:BD74" si="258">(BC68*$D68*$E68*$G68*$I68*$BD$12)</f>
        <v>0</v>
      </c>
      <c r="BE68" s="72"/>
      <c r="BF68" s="71">
        <f t="shared" ref="BF68:BF74" si="259">(BE68*$D68*$E68*$G68*$J68*$BF$12)</f>
        <v>0</v>
      </c>
      <c r="BG68" s="72">
        <v>7</v>
      </c>
      <c r="BH68" s="71">
        <f t="shared" ref="BH68:BH74" si="260">(BG68*$D68*$E68*$G68*$J68*$BH$12)</f>
        <v>794446.79999999993</v>
      </c>
      <c r="BI68" s="72">
        <v>0</v>
      </c>
      <c r="BJ68" s="71">
        <f t="shared" ref="BJ68:BJ74" si="261">(BI68*$D68*$E68*$G68*$J68*$BJ$12)</f>
        <v>0</v>
      </c>
      <c r="BK68" s="72">
        <v>0</v>
      </c>
      <c r="BL68" s="71">
        <f t="shared" ref="BL68:BL74" si="262">(BK68*$D68*$E68*$G68*$J68*$BL$12)</f>
        <v>0</v>
      </c>
      <c r="BM68" s="72"/>
      <c r="BN68" s="71">
        <f t="shared" ref="BN68:BN74" si="263">(BM68*$D68*$E68*$G68*$J68*$BN$12)</f>
        <v>0</v>
      </c>
      <c r="BO68" s="72"/>
      <c r="BP68" s="71">
        <f t="shared" ref="BP68:BP74" si="264">(BO68*$D68*$E68*$G68*$J68*$BP$12)</f>
        <v>0</v>
      </c>
      <c r="BQ68" s="72"/>
      <c r="BR68" s="71">
        <f t="shared" ref="BR68:BR74" si="265">(BQ68*$D68*$E68*$G68*$J68*$BR$12)</f>
        <v>0</v>
      </c>
      <c r="BS68" s="72"/>
      <c r="BT68" s="71">
        <f t="shared" ref="BT68:BT74" si="266">(BS68*$D68*$E68*$G68*$J68*$BT$12)</f>
        <v>0</v>
      </c>
      <c r="BU68" s="72"/>
      <c r="BV68" s="71">
        <f t="shared" ref="BV68:BV74" si="267">(BU68*$D68*$E68*$G68*$J68*$BV$12)</f>
        <v>0</v>
      </c>
      <c r="BW68" s="72"/>
      <c r="BX68" s="71">
        <f t="shared" ref="BX68:BX74" si="268">(BW68*$D68*$E68*$G68*$J68*$BX$12)</f>
        <v>0</v>
      </c>
      <c r="BY68" s="72"/>
      <c r="BZ68" s="71">
        <f t="shared" ref="BZ68:BZ74" si="269">(BY68*$D68*$E68*$G68*$J68*$BZ$12)</f>
        <v>0</v>
      </c>
      <c r="CA68" s="72">
        <v>0</v>
      </c>
      <c r="CB68" s="71">
        <f t="shared" ref="CB68:CB74" si="270">(CA68*$D68*$E68*$G68*$I68*$CB$12)</f>
        <v>0</v>
      </c>
      <c r="CC68" s="72">
        <v>0</v>
      </c>
      <c r="CD68" s="71">
        <f t="shared" ref="CD68:CD74" si="271">(CC68*$D68*$E68*$G68*$I68*$CD$12)</f>
        <v>0</v>
      </c>
      <c r="CE68" s="72">
        <v>0</v>
      </c>
      <c r="CF68" s="71">
        <f t="shared" ref="CF68:CF74" si="272">(CE68*$D68*$E68*$G68*$I68*$CF$12)</f>
        <v>0</v>
      </c>
      <c r="CG68" s="72"/>
      <c r="CH68" s="72">
        <f t="shared" ref="CH68:CH74" si="273">(CG68*$D68*$E68*$G68*$I68*$CH$12)</f>
        <v>0</v>
      </c>
      <c r="CI68" s="72"/>
      <c r="CJ68" s="71">
        <f t="shared" ref="CJ68:CJ74" si="274">(CI68*$D68*$E68*$G68*$J68*$CJ$12)</f>
        <v>0</v>
      </c>
      <c r="CK68" s="72">
        <v>0</v>
      </c>
      <c r="CL68" s="71">
        <f t="shared" ref="CL68:CL74" si="275">(CK68*$D68*$E68*$G68*$I68*$CL$12)</f>
        <v>0</v>
      </c>
      <c r="CM68" s="72"/>
      <c r="CN68" s="71">
        <f t="shared" ref="CN68:CN74" si="276">(CM68*$D68*$E68*$G68*$I68*$CN$12)</f>
        <v>0</v>
      </c>
      <c r="CO68" s="72"/>
      <c r="CP68" s="71">
        <f t="shared" ref="CP68:CP74" si="277">(CO68*$D68*$E68*$G68*$I68*$CP$12)</f>
        <v>0</v>
      </c>
      <c r="CQ68" s="72"/>
      <c r="CR68" s="71">
        <f t="shared" ref="CR68:CR74" si="278">(CQ68*$D68*$E68*$G68*$I68*$CR$12)</f>
        <v>0</v>
      </c>
      <c r="CS68" s="72"/>
      <c r="CT68" s="71">
        <f t="shared" ref="CT68:CT74" si="279">(CS68*$D68*$E68*$G68*$I68*$CT$12)</f>
        <v>0</v>
      </c>
      <c r="CU68" s="72">
        <v>0</v>
      </c>
      <c r="CV68" s="71">
        <f t="shared" ref="CV68:CV74" si="280">(CU68*$D68*$E68*$G68*$J68*$CV$12)</f>
        <v>0</v>
      </c>
      <c r="CW68" s="86">
        <v>0</v>
      </c>
      <c r="CX68" s="71">
        <f t="shared" ref="CX68:CX74" si="281">(CW68*$D68*$E68*$G68*$J68*$CX$12)</f>
        <v>0</v>
      </c>
      <c r="CY68" s="72"/>
      <c r="CZ68" s="71">
        <f t="shared" ref="CZ68:CZ74" si="282">(CY68*$D68*$E68*$G68*$I68*$CZ$12)</f>
        <v>0</v>
      </c>
      <c r="DA68" s="72">
        <v>0</v>
      </c>
      <c r="DB68" s="77">
        <f t="shared" ref="DB68:DB74" si="283">(DA68*$D68*$E68*$G68*$J68*$DB$12)</f>
        <v>0</v>
      </c>
      <c r="DC68" s="72">
        <v>0</v>
      </c>
      <c r="DD68" s="71">
        <f t="shared" ref="DD68:DD74" si="284">(DC68*$D68*$E68*$G68*$J68*$DD$12)</f>
        <v>0</v>
      </c>
      <c r="DE68" s="87"/>
      <c r="DF68" s="71">
        <f t="shared" ref="DF68:DF74" si="285">(DE68*$D68*$E68*$G68*$J68*$DF$12)</f>
        <v>0</v>
      </c>
      <c r="DG68" s="72"/>
      <c r="DH68" s="71">
        <f t="shared" ref="DH68:DH74" si="286">(DG68*$D68*$E68*$G68*$J68*$DH$12)</f>
        <v>0</v>
      </c>
      <c r="DI68" s="72"/>
      <c r="DJ68" s="71">
        <f t="shared" ref="DJ68:DJ74" si="287">(DI68*$D68*$E68*$G68*$K68*$DJ$12)</f>
        <v>0</v>
      </c>
      <c r="DK68" s="72"/>
      <c r="DL68" s="71">
        <f t="shared" ref="DL68:DL74" si="288">(DK68*$D68*$E68*$G68*$L68*$DL$12)</f>
        <v>0</v>
      </c>
      <c r="DM68" s="94">
        <f t="shared" ref="DM68:DN74" si="289">SUM(M68,O68,Q68,S68,U68,W68,Y68,AA68,AC68,AE68,AG68,AI68,AK68,AO68,AQ68,CE68,AS68,AU68,AW68,AY68,BA68,CI68,BC68,BE68,BG68,BK68,AM68,BM68,BO68,BQ68,BS68,BU68,BW68,BY68,CA68,CC68,CG68,CK68,CM68,CO68,CQ68,CS68,CU68,CW68,BI68,CY68,DA68,DC68,DE68,DG68,DI68,DK68)</f>
        <v>111</v>
      </c>
      <c r="DN68" s="79">
        <f t="shared" si="289"/>
        <v>11629818.433333335</v>
      </c>
    </row>
    <row r="69" spans="1:118" ht="15.75" customHeight="1" x14ac:dyDescent="0.25">
      <c r="A69" s="82"/>
      <c r="B69" s="83">
        <v>46</v>
      </c>
      <c r="C69" s="65" t="s">
        <v>193</v>
      </c>
      <c r="D69" s="66">
        <v>22900</v>
      </c>
      <c r="E69" s="84">
        <v>5.33</v>
      </c>
      <c r="F69" s="84"/>
      <c r="G69" s="67">
        <v>1</v>
      </c>
      <c r="H69" s="68"/>
      <c r="I69" s="66">
        <v>1.4</v>
      </c>
      <c r="J69" s="66">
        <v>1.68</v>
      </c>
      <c r="K69" s="66">
        <v>2.23</v>
      </c>
      <c r="L69" s="69">
        <v>2.57</v>
      </c>
      <c r="M69" s="72"/>
      <c r="N69" s="71">
        <f t="shared" si="55"/>
        <v>0</v>
      </c>
      <c r="O69" s="72"/>
      <c r="P69" s="72">
        <f t="shared" si="238"/>
        <v>0</v>
      </c>
      <c r="Q69" s="72"/>
      <c r="R69" s="71">
        <f t="shared" si="239"/>
        <v>0</v>
      </c>
      <c r="S69" s="72">
        <v>8</v>
      </c>
      <c r="T69" s="71">
        <f t="shared" si="240"/>
        <v>1532222.2066666665</v>
      </c>
      <c r="U69" s="72"/>
      <c r="V69" s="71">
        <f t="shared" si="241"/>
        <v>0</v>
      </c>
      <c r="W69" s="72"/>
      <c r="X69" s="71">
        <f t="shared" si="242"/>
        <v>0</v>
      </c>
      <c r="Y69" s="72"/>
      <c r="Z69" s="71">
        <f t="shared" si="243"/>
        <v>0</v>
      </c>
      <c r="AA69" s="72"/>
      <c r="AB69" s="71">
        <f t="shared" si="244"/>
        <v>0</v>
      </c>
      <c r="AC69" s="72"/>
      <c r="AD69" s="71">
        <f t="shared" si="245"/>
        <v>0</v>
      </c>
      <c r="AE69" s="72"/>
      <c r="AF69" s="71">
        <f t="shared" si="246"/>
        <v>0</v>
      </c>
      <c r="AG69" s="74"/>
      <c r="AH69" s="71">
        <f t="shared" si="247"/>
        <v>0</v>
      </c>
      <c r="AI69" s="72"/>
      <c r="AJ69" s="71">
        <f t="shared" si="248"/>
        <v>0</v>
      </c>
      <c r="AK69" s="86">
        <v>0</v>
      </c>
      <c r="AL69" s="71">
        <f t="shared" si="249"/>
        <v>0</v>
      </c>
      <c r="AM69" s="72"/>
      <c r="AN69" s="71">
        <f t="shared" si="250"/>
        <v>0</v>
      </c>
      <c r="AO69" s="72"/>
      <c r="AP69" s="71">
        <f t="shared" si="251"/>
        <v>0</v>
      </c>
      <c r="AQ69" s="72"/>
      <c r="AR69" s="72">
        <f t="shared" si="252"/>
        <v>0</v>
      </c>
      <c r="AS69" s="72"/>
      <c r="AT69" s="72">
        <f t="shared" si="253"/>
        <v>0</v>
      </c>
      <c r="AU69" s="72"/>
      <c r="AV69" s="71">
        <f t="shared" si="254"/>
        <v>0</v>
      </c>
      <c r="AW69" s="72"/>
      <c r="AX69" s="71">
        <f t="shared" si="255"/>
        <v>0</v>
      </c>
      <c r="AY69" s="72"/>
      <c r="AZ69" s="71">
        <f t="shared" si="256"/>
        <v>0</v>
      </c>
      <c r="BA69" s="72"/>
      <c r="BB69" s="71">
        <f t="shared" si="257"/>
        <v>0</v>
      </c>
      <c r="BC69" s="72"/>
      <c r="BD69" s="71">
        <f t="shared" si="258"/>
        <v>0</v>
      </c>
      <c r="BE69" s="72"/>
      <c r="BF69" s="71">
        <f t="shared" si="259"/>
        <v>0</v>
      </c>
      <c r="BG69" s="72"/>
      <c r="BH69" s="71">
        <f t="shared" si="260"/>
        <v>0</v>
      </c>
      <c r="BI69" s="72"/>
      <c r="BJ69" s="71">
        <f t="shared" si="261"/>
        <v>0</v>
      </c>
      <c r="BK69" s="72"/>
      <c r="BL69" s="71">
        <f t="shared" si="262"/>
        <v>0</v>
      </c>
      <c r="BM69" s="72"/>
      <c r="BN69" s="71">
        <f t="shared" si="263"/>
        <v>0</v>
      </c>
      <c r="BO69" s="72"/>
      <c r="BP69" s="71">
        <f t="shared" si="264"/>
        <v>0</v>
      </c>
      <c r="BQ69" s="72"/>
      <c r="BR69" s="71">
        <f t="shared" si="265"/>
        <v>0</v>
      </c>
      <c r="BS69" s="72"/>
      <c r="BT69" s="71">
        <f t="shared" si="266"/>
        <v>0</v>
      </c>
      <c r="BU69" s="72"/>
      <c r="BV69" s="71">
        <f t="shared" si="267"/>
        <v>0</v>
      </c>
      <c r="BW69" s="72"/>
      <c r="BX69" s="71">
        <f t="shared" si="268"/>
        <v>0</v>
      </c>
      <c r="BY69" s="72"/>
      <c r="BZ69" s="71">
        <f t="shared" si="269"/>
        <v>0</v>
      </c>
      <c r="CA69" s="72"/>
      <c r="CB69" s="71">
        <f t="shared" si="270"/>
        <v>0</v>
      </c>
      <c r="CC69" s="72"/>
      <c r="CD69" s="71">
        <f t="shared" si="271"/>
        <v>0</v>
      </c>
      <c r="CE69" s="72"/>
      <c r="CF69" s="71">
        <f t="shared" si="272"/>
        <v>0</v>
      </c>
      <c r="CG69" s="72"/>
      <c r="CH69" s="72">
        <f t="shared" si="273"/>
        <v>0</v>
      </c>
      <c r="CI69" s="72"/>
      <c r="CJ69" s="71">
        <f t="shared" si="274"/>
        <v>0</v>
      </c>
      <c r="CK69" s="72"/>
      <c r="CL69" s="71">
        <f t="shared" si="275"/>
        <v>0</v>
      </c>
      <c r="CM69" s="72"/>
      <c r="CN69" s="71">
        <f t="shared" si="276"/>
        <v>0</v>
      </c>
      <c r="CO69" s="72"/>
      <c r="CP69" s="71">
        <f t="shared" si="277"/>
        <v>0</v>
      </c>
      <c r="CQ69" s="72"/>
      <c r="CR69" s="71">
        <f t="shared" si="278"/>
        <v>0</v>
      </c>
      <c r="CS69" s="72"/>
      <c r="CT69" s="71">
        <f t="shared" si="279"/>
        <v>0</v>
      </c>
      <c r="CU69" s="72"/>
      <c r="CV69" s="71">
        <f t="shared" si="280"/>
        <v>0</v>
      </c>
      <c r="CW69" s="86">
        <v>0</v>
      </c>
      <c r="CX69" s="71">
        <f t="shared" si="281"/>
        <v>0</v>
      </c>
      <c r="CY69" s="72"/>
      <c r="CZ69" s="71">
        <f t="shared" si="282"/>
        <v>0</v>
      </c>
      <c r="DA69" s="72"/>
      <c r="DB69" s="77">
        <f t="shared" si="283"/>
        <v>0</v>
      </c>
      <c r="DC69" s="72"/>
      <c r="DD69" s="71">
        <f t="shared" si="284"/>
        <v>0</v>
      </c>
      <c r="DE69" s="87"/>
      <c r="DF69" s="71">
        <f t="shared" si="285"/>
        <v>0</v>
      </c>
      <c r="DG69" s="72"/>
      <c r="DH69" s="71">
        <f t="shared" si="286"/>
        <v>0</v>
      </c>
      <c r="DI69" s="72"/>
      <c r="DJ69" s="71">
        <f t="shared" si="287"/>
        <v>0</v>
      </c>
      <c r="DK69" s="72"/>
      <c r="DL69" s="71">
        <f t="shared" si="288"/>
        <v>0</v>
      </c>
      <c r="DM69" s="94">
        <f t="shared" si="289"/>
        <v>8</v>
      </c>
      <c r="DN69" s="79">
        <f t="shared" si="289"/>
        <v>1532222.2066666665</v>
      </c>
    </row>
    <row r="70" spans="1:118" ht="15.75" customHeight="1" x14ac:dyDescent="0.25">
      <c r="A70" s="82"/>
      <c r="B70" s="83">
        <v>47</v>
      </c>
      <c r="C70" s="65" t="s">
        <v>194</v>
      </c>
      <c r="D70" s="66">
        <v>22900</v>
      </c>
      <c r="E70" s="84">
        <v>0.77</v>
      </c>
      <c r="F70" s="84"/>
      <c r="G70" s="67">
        <v>1</v>
      </c>
      <c r="H70" s="68"/>
      <c r="I70" s="66">
        <v>1.4</v>
      </c>
      <c r="J70" s="66">
        <v>1.68</v>
      </c>
      <c r="K70" s="66">
        <v>2.23</v>
      </c>
      <c r="L70" s="69">
        <v>2.57</v>
      </c>
      <c r="M70" s="72"/>
      <c r="N70" s="71">
        <f t="shared" si="55"/>
        <v>0</v>
      </c>
      <c r="O70" s="72"/>
      <c r="P70" s="72">
        <f t="shared" si="238"/>
        <v>0</v>
      </c>
      <c r="Q70" s="72">
        <v>235</v>
      </c>
      <c r="R70" s="71">
        <f t="shared" si="239"/>
        <v>6381382.7000000002</v>
      </c>
      <c r="S70" s="72"/>
      <c r="T70" s="71">
        <f t="shared" si="240"/>
        <v>0</v>
      </c>
      <c r="U70" s="72"/>
      <c r="V70" s="71">
        <f t="shared" si="241"/>
        <v>0</v>
      </c>
      <c r="W70" s="72"/>
      <c r="X70" s="71">
        <f t="shared" si="242"/>
        <v>0</v>
      </c>
      <c r="Y70" s="72"/>
      <c r="Z70" s="71">
        <f t="shared" si="243"/>
        <v>0</v>
      </c>
      <c r="AA70" s="72"/>
      <c r="AB70" s="71">
        <f t="shared" si="244"/>
        <v>0</v>
      </c>
      <c r="AC70" s="72"/>
      <c r="AD70" s="71">
        <f t="shared" si="245"/>
        <v>0</v>
      </c>
      <c r="AE70" s="72"/>
      <c r="AF70" s="71">
        <f t="shared" si="246"/>
        <v>0</v>
      </c>
      <c r="AG70" s="74"/>
      <c r="AH70" s="71">
        <f t="shared" si="247"/>
        <v>0</v>
      </c>
      <c r="AI70" s="72"/>
      <c r="AJ70" s="71">
        <f t="shared" si="248"/>
        <v>0</v>
      </c>
      <c r="AK70" s="86">
        <v>0</v>
      </c>
      <c r="AL70" s="71">
        <f t="shared" si="249"/>
        <v>0</v>
      </c>
      <c r="AM70" s="72"/>
      <c r="AN70" s="71">
        <f t="shared" si="250"/>
        <v>0</v>
      </c>
      <c r="AO70" s="92"/>
      <c r="AP70" s="71">
        <f t="shared" si="251"/>
        <v>0</v>
      </c>
      <c r="AQ70" s="72"/>
      <c r="AR70" s="72">
        <f t="shared" si="252"/>
        <v>0</v>
      </c>
      <c r="AS70" s="72"/>
      <c r="AT70" s="72">
        <f t="shared" si="253"/>
        <v>0</v>
      </c>
      <c r="AU70" s="72"/>
      <c r="AV70" s="71">
        <f t="shared" si="254"/>
        <v>0</v>
      </c>
      <c r="AW70" s="72"/>
      <c r="AX70" s="71">
        <f t="shared" si="255"/>
        <v>0</v>
      </c>
      <c r="AY70" s="72"/>
      <c r="AZ70" s="71">
        <f t="shared" si="256"/>
        <v>0</v>
      </c>
      <c r="BA70" s="72">
        <v>14</v>
      </c>
      <c r="BB70" s="71">
        <f t="shared" si="257"/>
        <v>380167.48000000004</v>
      </c>
      <c r="BC70" s="72"/>
      <c r="BD70" s="71">
        <f t="shared" si="258"/>
        <v>0</v>
      </c>
      <c r="BE70" s="72">
        <v>2</v>
      </c>
      <c r="BF70" s="71">
        <f t="shared" si="259"/>
        <v>59246.879999999997</v>
      </c>
      <c r="BG70" s="72">
        <v>160</v>
      </c>
      <c r="BH70" s="71">
        <f t="shared" si="260"/>
        <v>4739750.3999999994</v>
      </c>
      <c r="BI70" s="72"/>
      <c r="BJ70" s="71">
        <f t="shared" si="261"/>
        <v>0</v>
      </c>
      <c r="BK70" s="72"/>
      <c r="BL70" s="71">
        <f t="shared" si="262"/>
        <v>0</v>
      </c>
      <c r="BM70" s="72">
        <v>21</v>
      </c>
      <c r="BN70" s="71">
        <f t="shared" si="263"/>
        <v>684301.46400000004</v>
      </c>
      <c r="BO70" s="72">
        <v>30</v>
      </c>
      <c r="BP70" s="71">
        <f t="shared" si="264"/>
        <v>888703.2</v>
      </c>
      <c r="BQ70" s="72">
        <v>13</v>
      </c>
      <c r="BR70" s="71">
        <f t="shared" si="265"/>
        <v>481380.89999999997</v>
      </c>
      <c r="BS70" s="72"/>
      <c r="BT70" s="71">
        <f t="shared" si="266"/>
        <v>0</v>
      </c>
      <c r="BU70" s="72">
        <v>11</v>
      </c>
      <c r="BV70" s="71">
        <f t="shared" si="267"/>
        <v>407322.29999999993</v>
      </c>
      <c r="BW70" s="72">
        <v>16</v>
      </c>
      <c r="BX70" s="71">
        <f t="shared" si="268"/>
        <v>473975.03999999998</v>
      </c>
      <c r="BY70" s="72">
        <v>11</v>
      </c>
      <c r="BZ70" s="71">
        <f t="shared" si="269"/>
        <v>325857.83999999997</v>
      </c>
      <c r="CA70" s="72"/>
      <c r="CB70" s="71">
        <f t="shared" si="270"/>
        <v>0</v>
      </c>
      <c r="CC70" s="72"/>
      <c r="CD70" s="71">
        <f t="shared" si="271"/>
        <v>0</v>
      </c>
      <c r="CE70" s="72"/>
      <c r="CF70" s="71">
        <f t="shared" si="272"/>
        <v>0</v>
      </c>
      <c r="CG70" s="72"/>
      <c r="CH70" s="72">
        <f t="shared" si="273"/>
        <v>0</v>
      </c>
      <c r="CI70" s="72"/>
      <c r="CJ70" s="71">
        <f t="shared" si="274"/>
        <v>0</v>
      </c>
      <c r="CK70" s="72"/>
      <c r="CL70" s="71">
        <f t="shared" si="275"/>
        <v>0</v>
      </c>
      <c r="CM70" s="72"/>
      <c r="CN70" s="71">
        <f t="shared" si="276"/>
        <v>0</v>
      </c>
      <c r="CO70" s="72"/>
      <c r="CP70" s="71">
        <f t="shared" si="277"/>
        <v>0</v>
      </c>
      <c r="CQ70" s="72">
        <v>13</v>
      </c>
      <c r="CR70" s="71">
        <f t="shared" si="278"/>
        <v>362640.27799999993</v>
      </c>
      <c r="CS70" s="72">
        <v>9</v>
      </c>
      <c r="CT70" s="71">
        <f t="shared" si="279"/>
        <v>251058.65399999995</v>
      </c>
      <c r="CU70" s="72"/>
      <c r="CV70" s="71">
        <f t="shared" si="280"/>
        <v>0</v>
      </c>
      <c r="CW70" s="86">
        <v>0</v>
      </c>
      <c r="CX70" s="71">
        <f t="shared" si="281"/>
        <v>0</v>
      </c>
      <c r="CY70" s="72"/>
      <c r="CZ70" s="71">
        <f t="shared" si="282"/>
        <v>0</v>
      </c>
      <c r="DA70" s="72"/>
      <c r="DB70" s="77">
        <f t="shared" si="283"/>
        <v>0</v>
      </c>
      <c r="DC70" s="72"/>
      <c r="DD70" s="71">
        <f t="shared" si="284"/>
        <v>0</v>
      </c>
      <c r="DE70" s="87"/>
      <c r="DF70" s="71">
        <f t="shared" si="285"/>
        <v>0</v>
      </c>
      <c r="DG70" s="72">
        <v>8</v>
      </c>
      <c r="DH70" s="71">
        <f t="shared" si="286"/>
        <v>267795.89759999997</v>
      </c>
      <c r="DI70" s="72"/>
      <c r="DJ70" s="71">
        <f t="shared" si="287"/>
        <v>0</v>
      </c>
      <c r="DK70" s="72">
        <v>8</v>
      </c>
      <c r="DL70" s="71">
        <f t="shared" si="288"/>
        <v>435041.37599999999</v>
      </c>
      <c r="DM70" s="94">
        <f t="shared" si="289"/>
        <v>551</v>
      </c>
      <c r="DN70" s="79">
        <f t="shared" si="289"/>
        <v>16138624.409600001</v>
      </c>
    </row>
    <row r="71" spans="1:118" ht="15.75" customHeight="1" x14ac:dyDescent="0.25">
      <c r="A71" s="82"/>
      <c r="B71" s="83">
        <v>48</v>
      </c>
      <c r="C71" s="65" t="s">
        <v>195</v>
      </c>
      <c r="D71" s="66">
        <v>22900</v>
      </c>
      <c r="E71" s="84">
        <v>0.97</v>
      </c>
      <c r="F71" s="84"/>
      <c r="G71" s="67">
        <v>1</v>
      </c>
      <c r="H71" s="68"/>
      <c r="I71" s="66">
        <v>1.4</v>
      </c>
      <c r="J71" s="66">
        <v>1.68</v>
      </c>
      <c r="K71" s="66">
        <v>2.23</v>
      </c>
      <c r="L71" s="69">
        <v>2.57</v>
      </c>
      <c r="M71" s="72"/>
      <c r="N71" s="71">
        <f t="shared" si="55"/>
        <v>0</v>
      </c>
      <c r="O71" s="72"/>
      <c r="P71" s="72">
        <f t="shared" si="238"/>
        <v>0</v>
      </c>
      <c r="Q71" s="72">
        <v>5</v>
      </c>
      <c r="R71" s="71">
        <f t="shared" si="239"/>
        <v>171040.1</v>
      </c>
      <c r="S71" s="72"/>
      <c r="T71" s="71">
        <f t="shared" si="240"/>
        <v>0</v>
      </c>
      <c r="U71" s="72"/>
      <c r="V71" s="71">
        <f t="shared" si="241"/>
        <v>0</v>
      </c>
      <c r="W71" s="72"/>
      <c r="X71" s="71">
        <f t="shared" si="242"/>
        <v>0</v>
      </c>
      <c r="Y71" s="72"/>
      <c r="Z71" s="71">
        <f t="shared" si="243"/>
        <v>0</v>
      </c>
      <c r="AA71" s="72"/>
      <c r="AB71" s="71">
        <f t="shared" si="244"/>
        <v>0</v>
      </c>
      <c r="AC71" s="72"/>
      <c r="AD71" s="71">
        <f t="shared" si="245"/>
        <v>0</v>
      </c>
      <c r="AE71" s="72"/>
      <c r="AF71" s="71">
        <f t="shared" si="246"/>
        <v>0</v>
      </c>
      <c r="AG71" s="74"/>
      <c r="AH71" s="71">
        <f t="shared" si="247"/>
        <v>0</v>
      </c>
      <c r="AI71" s="72"/>
      <c r="AJ71" s="71">
        <f t="shared" si="248"/>
        <v>0</v>
      </c>
      <c r="AK71" s="86">
        <v>0</v>
      </c>
      <c r="AL71" s="71">
        <f t="shared" si="249"/>
        <v>0</v>
      </c>
      <c r="AM71" s="72"/>
      <c r="AN71" s="71">
        <f t="shared" si="250"/>
        <v>0</v>
      </c>
      <c r="AO71" s="72"/>
      <c r="AP71" s="71">
        <f t="shared" si="251"/>
        <v>0</v>
      </c>
      <c r="AQ71" s="72"/>
      <c r="AR71" s="72">
        <f t="shared" si="252"/>
        <v>0</v>
      </c>
      <c r="AS71" s="72"/>
      <c r="AT71" s="72">
        <f t="shared" si="253"/>
        <v>0</v>
      </c>
      <c r="AU71" s="72"/>
      <c r="AV71" s="71">
        <f t="shared" si="254"/>
        <v>0</v>
      </c>
      <c r="AW71" s="72"/>
      <c r="AX71" s="71">
        <f t="shared" si="255"/>
        <v>0</v>
      </c>
      <c r="AY71" s="72"/>
      <c r="AZ71" s="71">
        <f t="shared" si="256"/>
        <v>0</v>
      </c>
      <c r="BA71" s="72"/>
      <c r="BB71" s="71">
        <f t="shared" si="257"/>
        <v>0</v>
      </c>
      <c r="BC71" s="72"/>
      <c r="BD71" s="71">
        <f t="shared" si="258"/>
        <v>0</v>
      </c>
      <c r="BE71" s="72"/>
      <c r="BF71" s="71">
        <f t="shared" si="259"/>
        <v>0</v>
      </c>
      <c r="BG71" s="72"/>
      <c r="BH71" s="71">
        <f t="shared" si="260"/>
        <v>0</v>
      </c>
      <c r="BI71" s="72"/>
      <c r="BJ71" s="71">
        <f t="shared" si="261"/>
        <v>0</v>
      </c>
      <c r="BK71" s="72"/>
      <c r="BL71" s="71">
        <f t="shared" si="262"/>
        <v>0</v>
      </c>
      <c r="BM71" s="72"/>
      <c r="BN71" s="71">
        <f t="shared" si="263"/>
        <v>0</v>
      </c>
      <c r="BO71" s="72"/>
      <c r="BP71" s="71">
        <f t="shared" si="264"/>
        <v>0</v>
      </c>
      <c r="BQ71" s="72"/>
      <c r="BR71" s="71">
        <f t="shared" si="265"/>
        <v>0</v>
      </c>
      <c r="BS71" s="72"/>
      <c r="BT71" s="71">
        <f t="shared" si="266"/>
        <v>0</v>
      </c>
      <c r="BU71" s="72"/>
      <c r="BV71" s="71">
        <f t="shared" si="267"/>
        <v>0</v>
      </c>
      <c r="BW71" s="72"/>
      <c r="BX71" s="71">
        <f t="shared" si="268"/>
        <v>0</v>
      </c>
      <c r="BY71" s="72"/>
      <c r="BZ71" s="71">
        <f t="shared" si="269"/>
        <v>0</v>
      </c>
      <c r="CA71" s="72"/>
      <c r="CB71" s="71">
        <f t="shared" si="270"/>
        <v>0</v>
      </c>
      <c r="CC71" s="72"/>
      <c r="CD71" s="71">
        <f t="shared" si="271"/>
        <v>0</v>
      </c>
      <c r="CE71" s="72"/>
      <c r="CF71" s="71">
        <f t="shared" si="272"/>
        <v>0</v>
      </c>
      <c r="CG71" s="72"/>
      <c r="CH71" s="72">
        <f t="shared" si="273"/>
        <v>0</v>
      </c>
      <c r="CI71" s="72"/>
      <c r="CJ71" s="71">
        <f t="shared" si="274"/>
        <v>0</v>
      </c>
      <c r="CK71" s="72"/>
      <c r="CL71" s="71">
        <f t="shared" si="275"/>
        <v>0</v>
      </c>
      <c r="CM71" s="72"/>
      <c r="CN71" s="71">
        <f t="shared" si="276"/>
        <v>0</v>
      </c>
      <c r="CO71" s="72"/>
      <c r="CP71" s="71">
        <f t="shared" si="277"/>
        <v>0</v>
      </c>
      <c r="CQ71" s="72"/>
      <c r="CR71" s="71">
        <f t="shared" si="278"/>
        <v>0</v>
      </c>
      <c r="CS71" s="72"/>
      <c r="CT71" s="71">
        <f t="shared" si="279"/>
        <v>0</v>
      </c>
      <c r="CU71" s="72"/>
      <c r="CV71" s="71">
        <f t="shared" si="280"/>
        <v>0</v>
      </c>
      <c r="CW71" s="86">
        <v>0</v>
      </c>
      <c r="CX71" s="71">
        <f t="shared" si="281"/>
        <v>0</v>
      </c>
      <c r="CY71" s="72"/>
      <c r="CZ71" s="71">
        <f t="shared" si="282"/>
        <v>0</v>
      </c>
      <c r="DA71" s="72"/>
      <c r="DB71" s="77">
        <f t="shared" si="283"/>
        <v>0</v>
      </c>
      <c r="DC71" s="72"/>
      <c r="DD71" s="71">
        <f t="shared" si="284"/>
        <v>0</v>
      </c>
      <c r="DE71" s="87"/>
      <c r="DF71" s="71">
        <f t="shared" si="285"/>
        <v>0</v>
      </c>
      <c r="DG71" s="72"/>
      <c r="DH71" s="71">
        <f t="shared" si="286"/>
        <v>0</v>
      </c>
      <c r="DI71" s="72"/>
      <c r="DJ71" s="71">
        <f t="shared" si="287"/>
        <v>0</v>
      </c>
      <c r="DK71" s="72"/>
      <c r="DL71" s="71">
        <f t="shared" si="288"/>
        <v>0</v>
      </c>
      <c r="DM71" s="94">
        <f t="shared" si="289"/>
        <v>5</v>
      </c>
      <c r="DN71" s="79">
        <f t="shared" si="289"/>
        <v>171040.1</v>
      </c>
    </row>
    <row r="72" spans="1:118" ht="36" customHeight="1" x14ac:dyDescent="0.25">
      <c r="A72" s="82"/>
      <c r="B72" s="83">
        <v>49</v>
      </c>
      <c r="C72" s="65" t="s">
        <v>196</v>
      </c>
      <c r="D72" s="66">
        <v>22900</v>
      </c>
      <c r="E72" s="84">
        <v>0.88</v>
      </c>
      <c r="F72" s="84"/>
      <c r="G72" s="67">
        <v>1</v>
      </c>
      <c r="H72" s="68"/>
      <c r="I72" s="66">
        <v>1.4</v>
      </c>
      <c r="J72" s="66">
        <v>1.68</v>
      </c>
      <c r="K72" s="66">
        <v>2.23</v>
      </c>
      <c r="L72" s="69">
        <v>2.57</v>
      </c>
      <c r="M72" s="72"/>
      <c r="N72" s="71">
        <f t="shared" si="55"/>
        <v>0</v>
      </c>
      <c r="O72" s="72"/>
      <c r="P72" s="72">
        <f t="shared" si="238"/>
        <v>0</v>
      </c>
      <c r="Q72" s="72">
        <v>381</v>
      </c>
      <c r="R72" s="71">
        <f t="shared" si="239"/>
        <v>11823984.48</v>
      </c>
      <c r="S72" s="72"/>
      <c r="T72" s="71">
        <f t="shared" si="240"/>
        <v>0</v>
      </c>
      <c r="U72" s="72"/>
      <c r="V72" s="71">
        <f t="shared" si="241"/>
        <v>0</v>
      </c>
      <c r="W72" s="72"/>
      <c r="X72" s="71">
        <f t="shared" si="242"/>
        <v>0</v>
      </c>
      <c r="Y72" s="72"/>
      <c r="Z72" s="71">
        <f t="shared" si="243"/>
        <v>0</v>
      </c>
      <c r="AA72" s="72"/>
      <c r="AB72" s="71">
        <f t="shared" si="244"/>
        <v>0</v>
      </c>
      <c r="AC72" s="72"/>
      <c r="AD72" s="71">
        <f t="shared" si="245"/>
        <v>0</v>
      </c>
      <c r="AE72" s="72"/>
      <c r="AF72" s="71">
        <f t="shared" si="246"/>
        <v>0</v>
      </c>
      <c r="AG72" s="74"/>
      <c r="AH72" s="71">
        <f t="shared" si="247"/>
        <v>0</v>
      </c>
      <c r="AI72" s="72"/>
      <c r="AJ72" s="71">
        <f t="shared" si="248"/>
        <v>0</v>
      </c>
      <c r="AK72" s="86">
        <v>0</v>
      </c>
      <c r="AL72" s="71">
        <f t="shared" si="249"/>
        <v>0</v>
      </c>
      <c r="AM72" s="72"/>
      <c r="AN72" s="71">
        <f t="shared" si="250"/>
        <v>0</v>
      </c>
      <c r="AO72" s="92"/>
      <c r="AP72" s="71">
        <f t="shared" si="251"/>
        <v>0</v>
      </c>
      <c r="AQ72" s="72"/>
      <c r="AR72" s="72">
        <f t="shared" si="252"/>
        <v>0</v>
      </c>
      <c r="AS72" s="72"/>
      <c r="AT72" s="72">
        <f t="shared" si="253"/>
        <v>0</v>
      </c>
      <c r="AU72" s="72"/>
      <c r="AV72" s="71">
        <f t="shared" si="254"/>
        <v>0</v>
      </c>
      <c r="AW72" s="72"/>
      <c r="AX72" s="71">
        <f t="shared" si="255"/>
        <v>0</v>
      </c>
      <c r="AY72" s="72"/>
      <c r="AZ72" s="71">
        <f t="shared" si="256"/>
        <v>0</v>
      </c>
      <c r="BA72" s="72"/>
      <c r="BB72" s="71">
        <f t="shared" si="257"/>
        <v>0</v>
      </c>
      <c r="BC72" s="72"/>
      <c r="BD72" s="71">
        <f t="shared" si="258"/>
        <v>0</v>
      </c>
      <c r="BE72" s="72"/>
      <c r="BF72" s="71">
        <f t="shared" si="259"/>
        <v>0</v>
      </c>
      <c r="BG72" s="72">
        <v>148</v>
      </c>
      <c r="BH72" s="71">
        <f t="shared" si="260"/>
        <v>5010593.28</v>
      </c>
      <c r="BI72" s="72"/>
      <c r="BJ72" s="71">
        <f t="shared" si="261"/>
        <v>0</v>
      </c>
      <c r="BK72" s="72"/>
      <c r="BL72" s="71">
        <f t="shared" si="262"/>
        <v>0</v>
      </c>
      <c r="BM72" s="72">
        <v>35</v>
      </c>
      <c r="BN72" s="71">
        <f t="shared" si="263"/>
        <v>1303431.3599999999</v>
      </c>
      <c r="BO72" s="72">
        <v>3</v>
      </c>
      <c r="BP72" s="71">
        <f t="shared" si="264"/>
        <v>101566.08</v>
      </c>
      <c r="BQ72" s="72">
        <v>1</v>
      </c>
      <c r="BR72" s="71">
        <f t="shared" si="265"/>
        <v>42319.199999999997</v>
      </c>
      <c r="BS72" s="72"/>
      <c r="BT72" s="71">
        <f t="shared" si="266"/>
        <v>0</v>
      </c>
      <c r="BU72" s="72">
        <v>9</v>
      </c>
      <c r="BV72" s="71">
        <f t="shared" si="267"/>
        <v>380872.8</v>
      </c>
      <c r="BW72" s="72">
        <v>3</v>
      </c>
      <c r="BX72" s="71">
        <f t="shared" si="268"/>
        <v>101566.08</v>
      </c>
      <c r="BY72" s="72"/>
      <c r="BZ72" s="71">
        <f t="shared" si="269"/>
        <v>0</v>
      </c>
      <c r="CA72" s="72"/>
      <c r="CB72" s="71">
        <f t="shared" si="270"/>
        <v>0</v>
      </c>
      <c r="CC72" s="72"/>
      <c r="CD72" s="71">
        <f t="shared" si="271"/>
        <v>0</v>
      </c>
      <c r="CE72" s="72"/>
      <c r="CF72" s="71">
        <f t="shared" si="272"/>
        <v>0</v>
      </c>
      <c r="CG72" s="72"/>
      <c r="CH72" s="72">
        <f t="shared" si="273"/>
        <v>0</v>
      </c>
      <c r="CI72" s="72"/>
      <c r="CJ72" s="71">
        <f t="shared" si="274"/>
        <v>0</v>
      </c>
      <c r="CK72" s="72"/>
      <c r="CL72" s="71">
        <f t="shared" si="275"/>
        <v>0</v>
      </c>
      <c r="CM72" s="72"/>
      <c r="CN72" s="71">
        <f t="shared" si="276"/>
        <v>0</v>
      </c>
      <c r="CO72" s="72"/>
      <c r="CP72" s="71">
        <f t="shared" si="277"/>
        <v>0</v>
      </c>
      <c r="CQ72" s="72"/>
      <c r="CR72" s="71">
        <f t="shared" si="278"/>
        <v>0</v>
      </c>
      <c r="CS72" s="72">
        <v>4</v>
      </c>
      <c r="CT72" s="71">
        <f t="shared" si="279"/>
        <v>127521.85599999999</v>
      </c>
      <c r="CU72" s="72"/>
      <c r="CV72" s="71">
        <f t="shared" si="280"/>
        <v>0</v>
      </c>
      <c r="CW72" s="86">
        <v>0</v>
      </c>
      <c r="CX72" s="71">
        <f t="shared" si="281"/>
        <v>0</v>
      </c>
      <c r="CY72" s="72"/>
      <c r="CZ72" s="71">
        <f t="shared" si="282"/>
        <v>0</v>
      </c>
      <c r="DA72" s="72"/>
      <c r="DB72" s="77">
        <f t="shared" si="283"/>
        <v>0</v>
      </c>
      <c r="DC72" s="72"/>
      <c r="DD72" s="71">
        <f t="shared" si="284"/>
        <v>0</v>
      </c>
      <c r="DE72" s="87"/>
      <c r="DF72" s="71">
        <f t="shared" si="285"/>
        <v>0</v>
      </c>
      <c r="DG72" s="72">
        <v>3</v>
      </c>
      <c r="DH72" s="71">
        <f t="shared" si="286"/>
        <v>114769.67039999999</v>
      </c>
      <c r="DI72" s="72"/>
      <c r="DJ72" s="71">
        <f t="shared" si="287"/>
        <v>0</v>
      </c>
      <c r="DK72" s="72"/>
      <c r="DL72" s="71">
        <f t="shared" si="288"/>
        <v>0</v>
      </c>
      <c r="DM72" s="94">
        <f t="shared" si="289"/>
        <v>587</v>
      </c>
      <c r="DN72" s="79">
        <f t="shared" si="289"/>
        <v>19006624.806399997</v>
      </c>
    </row>
    <row r="73" spans="1:118" ht="36" customHeight="1" x14ac:dyDescent="0.25">
      <c r="A73" s="82"/>
      <c r="B73" s="83">
        <v>50</v>
      </c>
      <c r="C73" s="65" t="s">
        <v>197</v>
      </c>
      <c r="D73" s="66">
        <v>22900</v>
      </c>
      <c r="E73" s="84">
        <v>1.05</v>
      </c>
      <c r="F73" s="84"/>
      <c r="G73" s="67">
        <v>1</v>
      </c>
      <c r="H73" s="68"/>
      <c r="I73" s="66">
        <v>1.4</v>
      </c>
      <c r="J73" s="66">
        <v>1.68</v>
      </c>
      <c r="K73" s="66">
        <v>2.23</v>
      </c>
      <c r="L73" s="69">
        <v>2.57</v>
      </c>
      <c r="M73" s="72"/>
      <c r="N73" s="71">
        <f t="shared" si="55"/>
        <v>0</v>
      </c>
      <c r="O73" s="72"/>
      <c r="P73" s="72">
        <f t="shared" si="238"/>
        <v>0</v>
      </c>
      <c r="Q73" s="72">
        <v>7</v>
      </c>
      <c r="R73" s="71">
        <f t="shared" si="239"/>
        <v>259205.09999999998</v>
      </c>
      <c r="S73" s="72">
        <v>1</v>
      </c>
      <c r="T73" s="71">
        <f t="shared" si="240"/>
        <v>37730.612500000003</v>
      </c>
      <c r="U73" s="72"/>
      <c r="V73" s="71">
        <f t="shared" si="241"/>
        <v>0</v>
      </c>
      <c r="W73" s="72"/>
      <c r="X73" s="71">
        <f t="shared" si="242"/>
        <v>0</v>
      </c>
      <c r="Y73" s="72"/>
      <c r="Z73" s="71">
        <f t="shared" si="243"/>
        <v>0</v>
      </c>
      <c r="AA73" s="72"/>
      <c r="AB73" s="71">
        <f t="shared" si="244"/>
        <v>0</v>
      </c>
      <c r="AC73" s="72"/>
      <c r="AD73" s="71">
        <f t="shared" si="245"/>
        <v>0</v>
      </c>
      <c r="AE73" s="72"/>
      <c r="AF73" s="71">
        <f t="shared" si="246"/>
        <v>0</v>
      </c>
      <c r="AG73" s="74"/>
      <c r="AH73" s="71">
        <f t="shared" si="247"/>
        <v>0</v>
      </c>
      <c r="AI73" s="72"/>
      <c r="AJ73" s="71">
        <f t="shared" si="248"/>
        <v>0</v>
      </c>
      <c r="AK73" s="86">
        <v>0</v>
      </c>
      <c r="AL73" s="71">
        <f t="shared" si="249"/>
        <v>0</v>
      </c>
      <c r="AM73" s="72"/>
      <c r="AN73" s="71">
        <f t="shared" si="250"/>
        <v>0</v>
      </c>
      <c r="AO73" s="72"/>
      <c r="AP73" s="71">
        <f t="shared" si="251"/>
        <v>0</v>
      </c>
      <c r="AQ73" s="72"/>
      <c r="AR73" s="72">
        <f t="shared" si="252"/>
        <v>0</v>
      </c>
      <c r="AS73" s="72"/>
      <c r="AT73" s="72">
        <f t="shared" si="253"/>
        <v>0</v>
      </c>
      <c r="AU73" s="72"/>
      <c r="AV73" s="71">
        <f t="shared" si="254"/>
        <v>0</v>
      </c>
      <c r="AW73" s="72"/>
      <c r="AX73" s="71">
        <f t="shared" si="255"/>
        <v>0</v>
      </c>
      <c r="AY73" s="72"/>
      <c r="AZ73" s="71">
        <f t="shared" si="256"/>
        <v>0</v>
      </c>
      <c r="BA73" s="72"/>
      <c r="BB73" s="71">
        <f t="shared" si="257"/>
        <v>0</v>
      </c>
      <c r="BC73" s="72"/>
      <c r="BD73" s="71">
        <f t="shared" si="258"/>
        <v>0</v>
      </c>
      <c r="BE73" s="72"/>
      <c r="BF73" s="71">
        <f t="shared" si="259"/>
        <v>0</v>
      </c>
      <c r="BG73" s="72"/>
      <c r="BH73" s="71">
        <f t="shared" si="260"/>
        <v>0</v>
      </c>
      <c r="BI73" s="72"/>
      <c r="BJ73" s="71">
        <f t="shared" si="261"/>
        <v>0</v>
      </c>
      <c r="BK73" s="72"/>
      <c r="BL73" s="71">
        <f t="shared" si="262"/>
        <v>0</v>
      </c>
      <c r="BM73" s="72"/>
      <c r="BN73" s="71">
        <f t="shared" si="263"/>
        <v>0</v>
      </c>
      <c r="BO73" s="72"/>
      <c r="BP73" s="71">
        <f t="shared" si="264"/>
        <v>0</v>
      </c>
      <c r="BQ73" s="72"/>
      <c r="BR73" s="71">
        <f t="shared" si="265"/>
        <v>0</v>
      </c>
      <c r="BS73" s="72"/>
      <c r="BT73" s="71">
        <f t="shared" si="266"/>
        <v>0</v>
      </c>
      <c r="BU73" s="72"/>
      <c r="BV73" s="71">
        <f t="shared" si="267"/>
        <v>0</v>
      </c>
      <c r="BW73" s="72"/>
      <c r="BX73" s="71">
        <f t="shared" si="268"/>
        <v>0</v>
      </c>
      <c r="BY73" s="72"/>
      <c r="BZ73" s="71">
        <f t="shared" si="269"/>
        <v>0</v>
      </c>
      <c r="CA73" s="72"/>
      <c r="CB73" s="71">
        <f t="shared" si="270"/>
        <v>0</v>
      </c>
      <c r="CC73" s="72"/>
      <c r="CD73" s="71">
        <f t="shared" si="271"/>
        <v>0</v>
      </c>
      <c r="CE73" s="72"/>
      <c r="CF73" s="71">
        <f t="shared" si="272"/>
        <v>0</v>
      </c>
      <c r="CG73" s="72"/>
      <c r="CH73" s="72">
        <f t="shared" si="273"/>
        <v>0</v>
      </c>
      <c r="CI73" s="72"/>
      <c r="CJ73" s="71">
        <f t="shared" si="274"/>
        <v>0</v>
      </c>
      <c r="CK73" s="72"/>
      <c r="CL73" s="71">
        <f t="shared" si="275"/>
        <v>0</v>
      </c>
      <c r="CM73" s="72"/>
      <c r="CN73" s="71">
        <f t="shared" si="276"/>
        <v>0</v>
      </c>
      <c r="CO73" s="72"/>
      <c r="CP73" s="71">
        <f t="shared" si="277"/>
        <v>0</v>
      </c>
      <c r="CQ73" s="72"/>
      <c r="CR73" s="71">
        <f t="shared" si="278"/>
        <v>0</v>
      </c>
      <c r="CS73" s="72"/>
      <c r="CT73" s="71">
        <f t="shared" si="279"/>
        <v>0</v>
      </c>
      <c r="CU73" s="72"/>
      <c r="CV73" s="71">
        <f t="shared" si="280"/>
        <v>0</v>
      </c>
      <c r="CW73" s="86">
        <v>0</v>
      </c>
      <c r="CX73" s="71">
        <f t="shared" si="281"/>
        <v>0</v>
      </c>
      <c r="CY73" s="72"/>
      <c r="CZ73" s="71">
        <f t="shared" si="282"/>
        <v>0</v>
      </c>
      <c r="DA73" s="72"/>
      <c r="DB73" s="77">
        <f t="shared" si="283"/>
        <v>0</v>
      </c>
      <c r="DC73" s="72"/>
      <c r="DD73" s="71">
        <f t="shared" si="284"/>
        <v>0</v>
      </c>
      <c r="DE73" s="87"/>
      <c r="DF73" s="71">
        <f t="shared" si="285"/>
        <v>0</v>
      </c>
      <c r="DG73" s="72"/>
      <c r="DH73" s="71">
        <f t="shared" si="286"/>
        <v>0</v>
      </c>
      <c r="DI73" s="72"/>
      <c r="DJ73" s="71">
        <f t="shared" si="287"/>
        <v>0</v>
      </c>
      <c r="DK73" s="72"/>
      <c r="DL73" s="71">
        <f t="shared" si="288"/>
        <v>0</v>
      </c>
      <c r="DM73" s="94">
        <f t="shared" si="289"/>
        <v>8</v>
      </c>
      <c r="DN73" s="79">
        <f t="shared" si="289"/>
        <v>296935.71249999997</v>
      </c>
    </row>
    <row r="74" spans="1:118" ht="22.5" customHeight="1" x14ac:dyDescent="0.25">
      <c r="A74" s="82"/>
      <c r="B74" s="83">
        <v>51</v>
      </c>
      <c r="C74" s="65" t="s">
        <v>198</v>
      </c>
      <c r="D74" s="66">
        <v>22900</v>
      </c>
      <c r="E74" s="84">
        <v>1.25</v>
      </c>
      <c r="F74" s="84"/>
      <c r="G74" s="67">
        <v>1</v>
      </c>
      <c r="H74" s="68"/>
      <c r="I74" s="66">
        <v>1.4</v>
      </c>
      <c r="J74" s="66">
        <v>1.68</v>
      </c>
      <c r="K74" s="66">
        <v>2.23</v>
      </c>
      <c r="L74" s="69">
        <v>2.57</v>
      </c>
      <c r="M74" s="72"/>
      <c r="N74" s="71">
        <f t="shared" si="55"/>
        <v>0</v>
      </c>
      <c r="O74" s="72"/>
      <c r="P74" s="72">
        <f t="shared" si="238"/>
        <v>0</v>
      </c>
      <c r="Q74" s="72"/>
      <c r="R74" s="71">
        <f t="shared" si="239"/>
        <v>0</v>
      </c>
      <c r="S74" s="72">
        <v>1</v>
      </c>
      <c r="T74" s="71">
        <f t="shared" si="240"/>
        <v>44917.395833333328</v>
      </c>
      <c r="U74" s="72"/>
      <c r="V74" s="71">
        <f t="shared" si="241"/>
        <v>0</v>
      </c>
      <c r="W74" s="72"/>
      <c r="X74" s="71">
        <f t="shared" si="242"/>
        <v>0</v>
      </c>
      <c r="Y74" s="72"/>
      <c r="Z74" s="71">
        <f t="shared" si="243"/>
        <v>0</v>
      </c>
      <c r="AA74" s="72"/>
      <c r="AB74" s="71">
        <f t="shared" si="244"/>
        <v>0</v>
      </c>
      <c r="AC74" s="72"/>
      <c r="AD74" s="71">
        <f t="shared" si="245"/>
        <v>0</v>
      </c>
      <c r="AE74" s="72"/>
      <c r="AF74" s="71">
        <f t="shared" si="246"/>
        <v>0</v>
      </c>
      <c r="AG74" s="74"/>
      <c r="AH74" s="71">
        <f t="shared" si="247"/>
        <v>0</v>
      </c>
      <c r="AI74" s="72"/>
      <c r="AJ74" s="71">
        <f t="shared" si="248"/>
        <v>0</v>
      </c>
      <c r="AK74" s="86">
        <v>0</v>
      </c>
      <c r="AL74" s="71">
        <f t="shared" si="249"/>
        <v>0</v>
      </c>
      <c r="AM74" s="72"/>
      <c r="AN74" s="71">
        <f t="shared" si="250"/>
        <v>0</v>
      </c>
      <c r="AO74" s="72"/>
      <c r="AP74" s="71">
        <f t="shared" si="251"/>
        <v>0</v>
      </c>
      <c r="AQ74" s="72"/>
      <c r="AR74" s="72">
        <f t="shared" si="252"/>
        <v>0</v>
      </c>
      <c r="AS74" s="72"/>
      <c r="AT74" s="72">
        <f t="shared" si="253"/>
        <v>0</v>
      </c>
      <c r="AU74" s="72"/>
      <c r="AV74" s="71">
        <f t="shared" si="254"/>
        <v>0</v>
      </c>
      <c r="AW74" s="72"/>
      <c r="AX74" s="71">
        <f t="shared" si="255"/>
        <v>0</v>
      </c>
      <c r="AY74" s="72"/>
      <c r="AZ74" s="71">
        <f t="shared" si="256"/>
        <v>0</v>
      </c>
      <c r="BA74" s="72"/>
      <c r="BB74" s="71">
        <f t="shared" si="257"/>
        <v>0</v>
      </c>
      <c r="BC74" s="72"/>
      <c r="BD74" s="71">
        <f t="shared" si="258"/>
        <v>0</v>
      </c>
      <c r="BE74" s="72"/>
      <c r="BF74" s="71">
        <f t="shared" si="259"/>
        <v>0</v>
      </c>
      <c r="BG74" s="72"/>
      <c r="BH74" s="71">
        <f t="shared" si="260"/>
        <v>0</v>
      </c>
      <c r="BI74" s="72"/>
      <c r="BJ74" s="71">
        <f t="shared" si="261"/>
        <v>0</v>
      </c>
      <c r="BK74" s="72"/>
      <c r="BL74" s="71">
        <f t="shared" si="262"/>
        <v>0</v>
      </c>
      <c r="BM74" s="72"/>
      <c r="BN74" s="71">
        <f t="shared" si="263"/>
        <v>0</v>
      </c>
      <c r="BO74" s="72"/>
      <c r="BP74" s="71">
        <f t="shared" si="264"/>
        <v>0</v>
      </c>
      <c r="BQ74" s="72"/>
      <c r="BR74" s="71">
        <f t="shared" si="265"/>
        <v>0</v>
      </c>
      <c r="BS74" s="72"/>
      <c r="BT74" s="71">
        <f t="shared" si="266"/>
        <v>0</v>
      </c>
      <c r="BU74" s="72"/>
      <c r="BV74" s="71">
        <f t="shared" si="267"/>
        <v>0</v>
      </c>
      <c r="BW74" s="72"/>
      <c r="BX74" s="71">
        <f t="shared" si="268"/>
        <v>0</v>
      </c>
      <c r="BY74" s="72"/>
      <c r="BZ74" s="71">
        <f t="shared" si="269"/>
        <v>0</v>
      </c>
      <c r="CA74" s="72"/>
      <c r="CB74" s="71">
        <f t="shared" si="270"/>
        <v>0</v>
      </c>
      <c r="CC74" s="72"/>
      <c r="CD74" s="71">
        <f t="shared" si="271"/>
        <v>0</v>
      </c>
      <c r="CE74" s="72"/>
      <c r="CF74" s="71">
        <f t="shared" si="272"/>
        <v>0</v>
      </c>
      <c r="CG74" s="72"/>
      <c r="CH74" s="72">
        <f t="shared" si="273"/>
        <v>0</v>
      </c>
      <c r="CI74" s="72"/>
      <c r="CJ74" s="71">
        <f t="shared" si="274"/>
        <v>0</v>
      </c>
      <c r="CK74" s="72"/>
      <c r="CL74" s="71">
        <f t="shared" si="275"/>
        <v>0</v>
      </c>
      <c r="CM74" s="72"/>
      <c r="CN74" s="71">
        <f t="shared" si="276"/>
        <v>0</v>
      </c>
      <c r="CO74" s="72"/>
      <c r="CP74" s="71">
        <f t="shared" si="277"/>
        <v>0</v>
      </c>
      <c r="CQ74" s="72"/>
      <c r="CR74" s="71">
        <f t="shared" si="278"/>
        <v>0</v>
      </c>
      <c r="CS74" s="72"/>
      <c r="CT74" s="71">
        <f t="shared" si="279"/>
        <v>0</v>
      </c>
      <c r="CU74" s="72"/>
      <c r="CV74" s="71">
        <f t="shared" si="280"/>
        <v>0</v>
      </c>
      <c r="CW74" s="86">
        <v>0</v>
      </c>
      <c r="CX74" s="71">
        <f t="shared" si="281"/>
        <v>0</v>
      </c>
      <c r="CY74" s="72"/>
      <c r="CZ74" s="71">
        <f t="shared" si="282"/>
        <v>0</v>
      </c>
      <c r="DA74" s="72"/>
      <c r="DB74" s="77">
        <f t="shared" si="283"/>
        <v>0</v>
      </c>
      <c r="DC74" s="72"/>
      <c r="DD74" s="71">
        <f t="shared" si="284"/>
        <v>0</v>
      </c>
      <c r="DE74" s="87"/>
      <c r="DF74" s="71">
        <f t="shared" si="285"/>
        <v>0</v>
      </c>
      <c r="DG74" s="72"/>
      <c r="DH74" s="71">
        <f t="shared" si="286"/>
        <v>0</v>
      </c>
      <c r="DI74" s="72"/>
      <c r="DJ74" s="71">
        <f t="shared" si="287"/>
        <v>0</v>
      </c>
      <c r="DK74" s="72"/>
      <c r="DL74" s="71">
        <f t="shared" si="288"/>
        <v>0</v>
      </c>
      <c r="DM74" s="94">
        <f t="shared" si="289"/>
        <v>1</v>
      </c>
      <c r="DN74" s="79">
        <f t="shared" si="289"/>
        <v>44917.395833333328</v>
      </c>
    </row>
    <row r="75" spans="1:118" ht="15.75" customHeight="1" x14ac:dyDescent="0.25">
      <c r="A75" s="82">
        <v>11</v>
      </c>
      <c r="B75" s="146"/>
      <c r="C75" s="144" t="s">
        <v>199</v>
      </c>
      <c r="D75" s="66">
        <v>22900</v>
      </c>
      <c r="E75" s="147">
        <v>1.48</v>
      </c>
      <c r="F75" s="147"/>
      <c r="G75" s="67">
        <v>1</v>
      </c>
      <c r="H75" s="68"/>
      <c r="I75" s="66">
        <v>1.4</v>
      </c>
      <c r="J75" s="66">
        <v>1.68</v>
      </c>
      <c r="K75" s="66">
        <v>2.23</v>
      </c>
      <c r="L75" s="69">
        <v>2.57</v>
      </c>
      <c r="M75" s="92">
        <f>SUM(M76:M79)</f>
        <v>0</v>
      </c>
      <c r="N75" s="92">
        <f t="shared" ref="N75:BY75" si="290">SUM(N76:N79)</f>
        <v>0</v>
      </c>
      <c r="O75" s="92">
        <f t="shared" si="290"/>
        <v>0</v>
      </c>
      <c r="P75" s="92">
        <f t="shared" si="290"/>
        <v>0</v>
      </c>
      <c r="Q75" s="92">
        <f t="shared" si="290"/>
        <v>416</v>
      </c>
      <c r="R75" s="92">
        <f t="shared" si="290"/>
        <v>22947233.539999999</v>
      </c>
      <c r="S75" s="92">
        <f t="shared" si="290"/>
        <v>1</v>
      </c>
      <c r="T75" s="92">
        <f t="shared" si="290"/>
        <v>49588.804999999993</v>
      </c>
      <c r="U75" s="92">
        <f t="shared" si="290"/>
        <v>0</v>
      </c>
      <c r="V75" s="92">
        <f t="shared" si="290"/>
        <v>0</v>
      </c>
      <c r="W75" s="92">
        <f t="shared" si="290"/>
        <v>0</v>
      </c>
      <c r="X75" s="92">
        <f t="shared" si="290"/>
        <v>0</v>
      </c>
      <c r="Y75" s="92">
        <f t="shared" si="290"/>
        <v>0</v>
      </c>
      <c r="Z75" s="92">
        <f t="shared" si="290"/>
        <v>0</v>
      </c>
      <c r="AA75" s="92">
        <f t="shared" si="290"/>
        <v>0</v>
      </c>
      <c r="AB75" s="92">
        <f t="shared" si="290"/>
        <v>0</v>
      </c>
      <c r="AC75" s="92">
        <f t="shared" si="290"/>
        <v>0</v>
      </c>
      <c r="AD75" s="92">
        <f t="shared" si="290"/>
        <v>0</v>
      </c>
      <c r="AE75" s="92">
        <f t="shared" si="290"/>
        <v>0</v>
      </c>
      <c r="AF75" s="92">
        <f t="shared" si="290"/>
        <v>0</v>
      </c>
      <c r="AG75" s="92">
        <f t="shared" si="290"/>
        <v>0</v>
      </c>
      <c r="AH75" s="92">
        <f t="shared" si="290"/>
        <v>0</v>
      </c>
      <c r="AI75" s="92">
        <f t="shared" si="290"/>
        <v>0</v>
      </c>
      <c r="AJ75" s="92">
        <f t="shared" si="290"/>
        <v>0</v>
      </c>
      <c r="AK75" s="92">
        <f t="shared" si="290"/>
        <v>0</v>
      </c>
      <c r="AL75" s="92">
        <f t="shared" si="290"/>
        <v>0</v>
      </c>
      <c r="AM75" s="92">
        <f t="shared" si="290"/>
        <v>0</v>
      </c>
      <c r="AN75" s="92">
        <f t="shared" si="290"/>
        <v>0</v>
      </c>
      <c r="AO75" s="92">
        <v>5</v>
      </c>
      <c r="AP75" s="92">
        <f t="shared" si="290"/>
        <v>221214</v>
      </c>
      <c r="AQ75" s="92">
        <f t="shared" si="290"/>
        <v>0</v>
      </c>
      <c r="AR75" s="92">
        <f t="shared" si="290"/>
        <v>0</v>
      </c>
      <c r="AS75" s="92">
        <f t="shared" si="290"/>
        <v>0</v>
      </c>
      <c r="AT75" s="92">
        <f t="shared" si="290"/>
        <v>0</v>
      </c>
      <c r="AU75" s="92">
        <f t="shared" si="290"/>
        <v>0</v>
      </c>
      <c r="AV75" s="92">
        <f t="shared" si="290"/>
        <v>0</v>
      </c>
      <c r="AW75" s="92">
        <f t="shared" si="290"/>
        <v>0</v>
      </c>
      <c r="AX75" s="92">
        <f t="shared" si="290"/>
        <v>0</v>
      </c>
      <c r="AY75" s="92">
        <f t="shared" si="290"/>
        <v>0</v>
      </c>
      <c r="AZ75" s="92">
        <f t="shared" si="290"/>
        <v>0</v>
      </c>
      <c r="BA75" s="92">
        <f t="shared" si="290"/>
        <v>0</v>
      </c>
      <c r="BB75" s="92">
        <f t="shared" si="290"/>
        <v>0</v>
      </c>
      <c r="BC75" s="92">
        <f t="shared" si="290"/>
        <v>0</v>
      </c>
      <c r="BD75" s="92">
        <f t="shared" si="290"/>
        <v>0</v>
      </c>
      <c r="BE75" s="92">
        <f t="shared" si="290"/>
        <v>9</v>
      </c>
      <c r="BF75" s="92">
        <f t="shared" si="290"/>
        <v>512831.75999999995</v>
      </c>
      <c r="BG75" s="92">
        <f t="shared" si="290"/>
        <v>1</v>
      </c>
      <c r="BH75" s="92">
        <f t="shared" si="290"/>
        <v>58092.72</v>
      </c>
      <c r="BI75" s="92">
        <f t="shared" si="290"/>
        <v>36</v>
      </c>
      <c r="BJ75" s="92">
        <f t="shared" si="290"/>
        <v>2561658.1199999996</v>
      </c>
      <c r="BK75" s="92">
        <f t="shared" si="290"/>
        <v>0</v>
      </c>
      <c r="BL75" s="92">
        <f t="shared" si="290"/>
        <v>0</v>
      </c>
      <c r="BM75" s="92">
        <f t="shared" si="290"/>
        <v>1</v>
      </c>
      <c r="BN75" s="92">
        <f t="shared" si="290"/>
        <v>63901.992000000006</v>
      </c>
      <c r="BO75" s="92">
        <f t="shared" si="290"/>
        <v>13</v>
      </c>
      <c r="BP75" s="92">
        <f t="shared" si="290"/>
        <v>755205.36</v>
      </c>
      <c r="BQ75" s="92">
        <f t="shared" si="290"/>
        <v>0</v>
      </c>
      <c r="BR75" s="92">
        <f t="shared" si="290"/>
        <v>0</v>
      </c>
      <c r="BS75" s="92">
        <f t="shared" si="290"/>
        <v>0</v>
      </c>
      <c r="BT75" s="92">
        <f t="shared" si="290"/>
        <v>0</v>
      </c>
      <c r="BU75" s="92">
        <f t="shared" si="290"/>
        <v>1</v>
      </c>
      <c r="BV75" s="92">
        <f t="shared" si="290"/>
        <v>72615.899999999994</v>
      </c>
      <c r="BW75" s="92">
        <f t="shared" si="290"/>
        <v>12</v>
      </c>
      <c r="BX75" s="92">
        <f t="shared" si="290"/>
        <v>697112.64</v>
      </c>
      <c r="BY75" s="92">
        <f t="shared" si="290"/>
        <v>0</v>
      </c>
      <c r="BZ75" s="92">
        <f t="shared" ref="BZ75:DN75" si="291">SUM(BZ76:BZ79)</f>
        <v>0</v>
      </c>
      <c r="CA75" s="92">
        <f t="shared" si="291"/>
        <v>0</v>
      </c>
      <c r="CB75" s="92">
        <f t="shared" si="291"/>
        <v>0</v>
      </c>
      <c r="CC75" s="92">
        <f t="shared" si="291"/>
        <v>0</v>
      </c>
      <c r="CD75" s="92">
        <f t="shared" si="291"/>
        <v>0</v>
      </c>
      <c r="CE75" s="92">
        <f t="shared" si="291"/>
        <v>0</v>
      </c>
      <c r="CF75" s="92">
        <f t="shared" si="291"/>
        <v>0</v>
      </c>
      <c r="CG75" s="92">
        <f t="shared" si="291"/>
        <v>0</v>
      </c>
      <c r="CH75" s="92">
        <f t="shared" si="291"/>
        <v>0</v>
      </c>
      <c r="CI75" s="92">
        <f t="shared" si="291"/>
        <v>0</v>
      </c>
      <c r="CJ75" s="92">
        <f t="shared" si="291"/>
        <v>0</v>
      </c>
      <c r="CK75" s="92">
        <f t="shared" si="291"/>
        <v>0</v>
      </c>
      <c r="CL75" s="92">
        <f t="shared" si="291"/>
        <v>0</v>
      </c>
      <c r="CM75" s="92">
        <f t="shared" si="291"/>
        <v>0</v>
      </c>
      <c r="CN75" s="92">
        <f t="shared" si="291"/>
        <v>0</v>
      </c>
      <c r="CO75" s="92">
        <f t="shared" si="291"/>
        <v>0</v>
      </c>
      <c r="CP75" s="92">
        <f t="shared" si="291"/>
        <v>0</v>
      </c>
      <c r="CQ75" s="92">
        <f t="shared" si="291"/>
        <v>3</v>
      </c>
      <c r="CR75" s="92">
        <f t="shared" si="291"/>
        <v>164111.93399999998</v>
      </c>
      <c r="CS75" s="92">
        <f t="shared" si="291"/>
        <v>0</v>
      </c>
      <c r="CT75" s="92">
        <f t="shared" si="291"/>
        <v>0</v>
      </c>
      <c r="CU75" s="92">
        <f t="shared" si="291"/>
        <v>0</v>
      </c>
      <c r="CV75" s="92">
        <f t="shared" si="291"/>
        <v>0</v>
      </c>
      <c r="CW75" s="92">
        <f t="shared" si="291"/>
        <v>0</v>
      </c>
      <c r="CX75" s="92">
        <f t="shared" si="291"/>
        <v>0</v>
      </c>
      <c r="CY75" s="92">
        <f t="shared" si="291"/>
        <v>0</v>
      </c>
      <c r="CZ75" s="92">
        <f t="shared" si="291"/>
        <v>0</v>
      </c>
      <c r="DA75" s="92">
        <f t="shared" si="291"/>
        <v>0</v>
      </c>
      <c r="DB75" s="95">
        <f t="shared" si="291"/>
        <v>0</v>
      </c>
      <c r="DC75" s="92">
        <f t="shared" si="291"/>
        <v>0</v>
      </c>
      <c r="DD75" s="92">
        <f t="shared" si="291"/>
        <v>0</v>
      </c>
      <c r="DE75" s="96">
        <f t="shared" si="291"/>
        <v>0</v>
      </c>
      <c r="DF75" s="92">
        <f t="shared" si="291"/>
        <v>0</v>
      </c>
      <c r="DG75" s="92">
        <f t="shared" si="291"/>
        <v>5</v>
      </c>
      <c r="DH75" s="92">
        <f t="shared" si="291"/>
        <v>322572.33120000002</v>
      </c>
      <c r="DI75" s="92">
        <v>0</v>
      </c>
      <c r="DJ75" s="92">
        <f t="shared" si="291"/>
        <v>0</v>
      </c>
      <c r="DK75" s="92">
        <f t="shared" si="291"/>
        <v>0</v>
      </c>
      <c r="DL75" s="92">
        <f t="shared" si="291"/>
        <v>0</v>
      </c>
      <c r="DM75" s="92">
        <f t="shared" si="291"/>
        <v>503</v>
      </c>
      <c r="DN75" s="92">
        <f t="shared" si="291"/>
        <v>28426139.102199998</v>
      </c>
    </row>
    <row r="76" spans="1:118" ht="15.75" customHeight="1" x14ac:dyDescent="0.25">
      <c r="A76" s="82"/>
      <c r="B76" s="83">
        <v>52</v>
      </c>
      <c r="C76" s="65" t="s">
        <v>200</v>
      </c>
      <c r="D76" s="66">
        <v>22900</v>
      </c>
      <c r="E76" s="84">
        <v>1.51</v>
      </c>
      <c r="F76" s="84"/>
      <c r="G76" s="67">
        <v>1</v>
      </c>
      <c r="H76" s="68"/>
      <c r="I76" s="66">
        <v>1.4</v>
      </c>
      <c r="J76" s="66">
        <v>1.68</v>
      </c>
      <c r="K76" s="66">
        <v>2.23</v>
      </c>
      <c r="L76" s="69">
        <v>2.57</v>
      </c>
      <c r="M76" s="72"/>
      <c r="N76" s="71">
        <f t="shared" si="55"/>
        <v>0</v>
      </c>
      <c r="O76" s="72"/>
      <c r="P76" s="72">
        <f>(O76*$D76*$E76*$G76*$I76*$P$12)</f>
        <v>0</v>
      </c>
      <c r="Q76" s="72">
        <v>257</v>
      </c>
      <c r="R76" s="71">
        <f>(Q76*$D76*$E76*$G76*$I76*$R$12)</f>
        <v>13685676.620000001</v>
      </c>
      <c r="S76" s="72"/>
      <c r="T76" s="71">
        <f t="shared" ref="T76:T79" si="292">(S76/12*7*$D76*$E76*$G76*$I76*$T$12)+(S76/12*5*$D76*$E76*$G76*$I76*$T$13)</f>
        <v>0</v>
      </c>
      <c r="U76" s="72">
        <v>0</v>
      </c>
      <c r="V76" s="71">
        <f>(U76*$D76*$E76*$G76*$I76*$V$12)</f>
        <v>0</v>
      </c>
      <c r="W76" s="72">
        <v>0</v>
      </c>
      <c r="X76" s="71">
        <f>(W76*$D76*$E76*$G76*$I76*$X$12)</f>
        <v>0</v>
      </c>
      <c r="Y76" s="72"/>
      <c r="Z76" s="71">
        <f>(Y76*$D76*$E76*$G76*$I76*$Z$12)</f>
        <v>0</v>
      </c>
      <c r="AA76" s="72">
        <v>0</v>
      </c>
      <c r="AB76" s="71">
        <f>(AA76*$D76*$E76*$G76*$I76*$AB$12)</f>
        <v>0</v>
      </c>
      <c r="AC76" s="72"/>
      <c r="AD76" s="71">
        <f>(AC76*$D76*$E76*$G76*$I76*$AD$12)</f>
        <v>0</v>
      </c>
      <c r="AE76" s="72">
        <v>0</v>
      </c>
      <c r="AF76" s="71">
        <f>(AE76*$D76*$E76*$G76*$I76*$AF$12)</f>
        <v>0</v>
      </c>
      <c r="AG76" s="74"/>
      <c r="AH76" s="71">
        <f>(AG76*$D76*$E76*$G76*$I76*$AH$12)</f>
        <v>0</v>
      </c>
      <c r="AI76" s="72"/>
      <c r="AJ76" s="71">
        <f>(AI76*$D76*$E76*$G76*$I76*$AJ$12)</f>
        <v>0</v>
      </c>
      <c r="AK76" s="86">
        <v>0</v>
      </c>
      <c r="AL76" s="71">
        <f>(AK76*$D76*$E76*$G76*$J76*$AL$12)</f>
        <v>0</v>
      </c>
      <c r="AM76" s="72">
        <v>0</v>
      </c>
      <c r="AN76" s="71">
        <f>(AM76*$D76*$E76*$G76*$J76*$AN$12)</f>
        <v>0</v>
      </c>
      <c r="AO76" s="72"/>
      <c r="AP76" s="71">
        <f>(AO76*$D76*$E76*$G76*$I76*$AP$12)</f>
        <v>0</v>
      </c>
      <c r="AQ76" s="72"/>
      <c r="AR76" s="72">
        <f>(AQ76*$D76*$E76*$G76*$I76*$AR$12)</f>
        <v>0</v>
      </c>
      <c r="AS76" s="72">
        <v>0</v>
      </c>
      <c r="AT76" s="72">
        <f>(AS76*$D76*$E76*$G76*$I76*$AT$12)</f>
        <v>0</v>
      </c>
      <c r="AU76" s="72">
        <v>0</v>
      </c>
      <c r="AV76" s="71">
        <f>(AU76*$D76*$E76*$G76*$I76*$AV$12)</f>
        <v>0</v>
      </c>
      <c r="AW76" s="72">
        <v>0</v>
      </c>
      <c r="AX76" s="71">
        <f>(AW76*$D76*$E76*$G76*$I76*$AX$12)</f>
        <v>0</v>
      </c>
      <c r="AY76" s="72">
        <v>0</v>
      </c>
      <c r="AZ76" s="71">
        <f>(AY76*$D76*$E76*$G76*$I76*$AZ$12)</f>
        <v>0</v>
      </c>
      <c r="BA76" s="72"/>
      <c r="BB76" s="71">
        <f>(BA76*$D76*$E76*$G76*$I76*$BB$12)</f>
        <v>0</v>
      </c>
      <c r="BC76" s="72"/>
      <c r="BD76" s="71">
        <f>(BC76*$D76*$E76*$G76*$I76*$BD$12)</f>
        <v>0</v>
      </c>
      <c r="BE76" s="72">
        <v>7</v>
      </c>
      <c r="BF76" s="71">
        <f>(BE76*$D76*$E76*$G76*$J76*$BF$12)</f>
        <v>406649.04</v>
      </c>
      <c r="BG76" s="72">
        <v>1</v>
      </c>
      <c r="BH76" s="71">
        <f>(BG76*$D76*$E76*$G76*$J76*$BH$12)</f>
        <v>58092.72</v>
      </c>
      <c r="BI76" s="72">
        <v>30</v>
      </c>
      <c r="BJ76" s="71">
        <f>(BI76*$D76*$E76*$G76*$J76*$BJ$12)</f>
        <v>2004198.8399999996</v>
      </c>
      <c r="BK76" s="72">
        <v>0</v>
      </c>
      <c r="BL76" s="71">
        <f>(BK76*$D76*$E76*$G76*$J76*$BL$12)</f>
        <v>0</v>
      </c>
      <c r="BM76" s="72">
        <v>1</v>
      </c>
      <c r="BN76" s="71">
        <f>(BM76*$D76*$E76*$G76*$J76*$BN$12)</f>
        <v>63901.992000000006</v>
      </c>
      <c r="BO76" s="72">
        <v>13</v>
      </c>
      <c r="BP76" s="71">
        <f>(BO76*$D76*$E76*$G76*$J76*$BP$12)</f>
        <v>755205.36</v>
      </c>
      <c r="BQ76" s="72"/>
      <c r="BR76" s="71">
        <f>(BQ76*$D76*$E76*$G76*$J76*$BR$12)</f>
        <v>0</v>
      </c>
      <c r="BS76" s="72"/>
      <c r="BT76" s="71">
        <f>(BS76*$D76*$E76*$G76*$J76*$BT$12)</f>
        <v>0</v>
      </c>
      <c r="BU76" s="72">
        <v>1</v>
      </c>
      <c r="BV76" s="71">
        <f>(BU76*$D76*$E76*$G76*$J76*$BV$12)</f>
        <v>72615.899999999994</v>
      </c>
      <c r="BW76" s="72">
        <v>12</v>
      </c>
      <c r="BX76" s="71">
        <f>(BW76*$D76*$E76*$G76*$J76*$BX$12)</f>
        <v>697112.64</v>
      </c>
      <c r="BY76" s="72"/>
      <c r="BZ76" s="71">
        <f>(BY76*$D76*$E76*$G76*$J76*$BZ$12)</f>
        <v>0</v>
      </c>
      <c r="CA76" s="72">
        <v>0</v>
      </c>
      <c r="CB76" s="71">
        <f>(CA76*$D76*$E76*$G76*$I76*$CB$12)</f>
        <v>0</v>
      </c>
      <c r="CC76" s="72">
        <v>0</v>
      </c>
      <c r="CD76" s="71">
        <f>(CC76*$D76*$E76*$G76*$I76*$CD$12)</f>
        <v>0</v>
      </c>
      <c r="CE76" s="72">
        <v>0</v>
      </c>
      <c r="CF76" s="71">
        <f>(CE76*$D76*$E76*$G76*$I76*$CF$12)</f>
        <v>0</v>
      </c>
      <c r="CG76" s="72"/>
      <c r="CH76" s="72">
        <f>(CG76*$D76*$E76*$G76*$I76*$CH$12)</f>
        <v>0</v>
      </c>
      <c r="CI76" s="72"/>
      <c r="CJ76" s="71">
        <f>(CI76*$D76*$E76*$G76*$J76*$CJ$12)</f>
        <v>0</v>
      </c>
      <c r="CK76" s="72">
        <v>0</v>
      </c>
      <c r="CL76" s="71">
        <f>(CK76*$D76*$E76*$G76*$I76*$CL$12)</f>
        <v>0</v>
      </c>
      <c r="CM76" s="72"/>
      <c r="CN76" s="71">
        <f>(CM76*$D76*$E76*$G76*$I76*$CN$12)</f>
        <v>0</v>
      </c>
      <c r="CO76" s="72"/>
      <c r="CP76" s="71">
        <f>(CO76*$D76*$E76*$G76*$I76*$CP$12)</f>
        <v>0</v>
      </c>
      <c r="CQ76" s="72">
        <v>3</v>
      </c>
      <c r="CR76" s="71">
        <f>(CQ76*$D76*$E76*$G76*$I76*$CR$12)</f>
        <v>164111.93399999998</v>
      </c>
      <c r="CS76" s="72"/>
      <c r="CT76" s="71">
        <f>(CS76*$D76*$E76*$G76*$I76*$CT$12)</f>
        <v>0</v>
      </c>
      <c r="CU76" s="72">
        <v>0</v>
      </c>
      <c r="CV76" s="71">
        <f>(CU76*$D76*$E76*$G76*$J76*$CV$12)</f>
        <v>0</v>
      </c>
      <c r="CW76" s="86">
        <v>0</v>
      </c>
      <c r="CX76" s="71">
        <f>(CW76*$D76*$E76*$G76*$J76*$CX$12)</f>
        <v>0</v>
      </c>
      <c r="CY76" s="72"/>
      <c r="CZ76" s="71">
        <f>(CY76*$D76*$E76*$G76*$I76*$CZ$12)</f>
        <v>0</v>
      </c>
      <c r="DA76" s="72">
        <v>0</v>
      </c>
      <c r="DB76" s="77">
        <f>(DA76*$D76*$E76*$G76*$J76*$DB$12)</f>
        <v>0</v>
      </c>
      <c r="DC76" s="72">
        <v>0</v>
      </c>
      <c r="DD76" s="71">
        <f>(DC76*$D76*$E76*$G76*$J76*$DD$12)</f>
        <v>0</v>
      </c>
      <c r="DE76" s="87"/>
      <c r="DF76" s="71">
        <f>(DE76*$D76*$E76*$G76*$J76*$DF$12)</f>
        <v>0</v>
      </c>
      <c r="DG76" s="72">
        <v>4</v>
      </c>
      <c r="DH76" s="71">
        <f>(DG76*$D76*$E76*$G76*$J76*$DH$12)</f>
        <v>262579.0944</v>
      </c>
      <c r="DI76" s="72"/>
      <c r="DJ76" s="71">
        <f>(DI76*$D76*$E76*$G76*$K76*$DJ$12)</f>
        <v>0</v>
      </c>
      <c r="DK76" s="72"/>
      <c r="DL76" s="71">
        <f>(DK76*$D76*$E76*$G76*$L76*$DL$12)</f>
        <v>0</v>
      </c>
      <c r="DM76" s="94">
        <f t="shared" ref="DM76:DN79" si="293">SUM(M76,O76,Q76,S76,U76,W76,Y76,AA76,AC76,AE76,AG76,AI76,AK76,AO76,AQ76,CE76,AS76,AU76,AW76,AY76,BA76,CI76,BC76,BE76,BG76,BK76,AM76,BM76,BO76,BQ76,BS76,BU76,BW76,BY76,CA76,CC76,CG76,CK76,CM76,CO76,CQ76,CS76,CU76,CW76,BI76,CY76,DA76,DC76,DE76,DG76,DI76,DK76)</f>
        <v>329</v>
      </c>
      <c r="DN76" s="79">
        <f t="shared" si="293"/>
        <v>18170144.1404</v>
      </c>
    </row>
    <row r="77" spans="1:118" ht="22.5" customHeight="1" x14ac:dyDescent="0.25">
      <c r="A77" s="82"/>
      <c r="B77" s="83">
        <v>53</v>
      </c>
      <c r="C77" s="65" t="s">
        <v>201</v>
      </c>
      <c r="D77" s="66">
        <v>22900</v>
      </c>
      <c r="E77" s="84">
        <v>2.2599999999999998</v>
      </c>
      <c r="F77" s="84"/>
      <c r="G77" s="67">
        <v>1</v>
      </c>
      <c r="H77" s="68"/>
      <c r="I77" s="66">
        <v>1.4</v>
      </c>
      <c r="J77" s="66">
        <v>1.68</v>
      </c>
      <c r="K77" s="66">
        <v>2.23</v>
      </c>
      <c r="L77" s="69">
        <v>2.57</v>
      </c>
      <c r="M77" s="72"/>
      <c r="N77" s="71">
        <f t="shared" si="55"/>
        <v>0</v>
      </c>
      <c r="O77" s="72"/>
      <c r="P77" s="72">
        <f>(O77*$D77*$E77*$G77*$I77*$P$12)</f>
        <v>0</v>
      </c>
      <c r="Q77" s="72">
        <v>36</v>
      </c>
      <c r="R77" s="71">
        <f>(Q77*$D77*$E77*$G77*$I77*$R$12)</f>
        <v>2869241.76</v>
      </c>
      <c r="S77" s="72"/>
      <c r="T77" s="71">
        <f t="shared" si="292"/>
        <v>0</v>
      </c>
      <c r="U77" s="72"/>
      <c r="V77" s="71">
        <f>(U77*$D77*$E77*$G77*$I77*$V$12)</f>
        <v>0</v>
      </c>
      <c r="W77" s="72"/>
      <c r="X77" s="71">
        <f>(W77*$D77*$E77*$G77*$I77*$X$12)</f>
        <v>0</v>
      </c>
      <c r="Y77" s="72"/>
      <c r="Z77" s="71">
        <f>(Y77*$D77*$E77*$G77*$I77*$Z$12)</f>
        <v>0</v>
      </c>
      <c r="AA77" s="72"/>
      <c r="AB77" s="71">
        <f>(AA77*$D77*$E77*$G77*$I77*$AB$12)</f>
        <v>0</v>
      </c>
      <c r="AC77" s="72"/>
      <c r="AD77" s="71">
        <f>(AC77*$D77*$E77*$G77*$I77*$AD$12)</f>
        <v>0</v>
      </c>
      <c r="AE77" s="72"/>
      <c r="AF77" s="71">
        <f>(AE77*$D77*$E77*$G77*$I77*$AF$12)</f>
        <v>0</v>
      </c>
      <c r="AG77" s="74"/>
      <c r="AH77" s="71">
        <f>(AG77*$D77*$E77*$G77*$I77*$AH$12)</f>
        <v>0</v>
      </c>
      <c r="AI77" s="72"/>
      <c r="AJ77" s="71">
        <f>(AI77*$D77*$E77*$G77*$I77*$AJ$12)</f>
        <v>0</v>
      </c>
      <c r="AK77" s="86">
        <v>0</v>
      </c>
      <c r="AL77" s="71">
        <f>(AK77*$D77*$E77*$G77*$J77*$AL$12)</f>
        <v>0</v>
      </c>
      <c r="AM77" s="72"/>
      <c r="AN77" s="77">
        <f>(AM77*$D77*$E77*$G77*$J77*$AN$12)</f>
        <v>0</v>
      </c>
      <c r="AO77" s="72"/>
      <c r="AP77" s="71">
        <f>(AO77*$D77*$E77*$G77*$I77*$AP$12)</f>
        <v>0</v>
      </c>
      <c r="AQ77" s="72"/>
      <c r="AR77" s="72">
        <f>(AQ77*$D77*$E77*$G77*$I77*$AR$12)</f>
        <v>0</v>
      </c>
      <c r="AS77" s="72"/>
      <c r="AT77" s="72">
        <f>(AS77*$D77*$E77*$G77*$I77*$AT$12)</f>
        <v>0</v>
      </c>
      <c r="AU77" s="72"/>
      <c r="AV77" s="71">
        <f>(AU77*$D77*$E77*$G77*$I77*$AV$12)</f>
        <v>0</v>
      </c>
      <c r="AW77" s="72"/>
      <c r="AX77" s="71">
        <f>(AW77*$D77*$E77*$G77*$I77*$AX$12)</f>
        <v>0</v>
      </c>
      <c r="AY77" s="72"/>
      <c r="AZ77" s="71">
        <f>(AY77*$D77*$E77*$G77*$I77*$AZ$12)</f>
        <v>0</v>
      </c>
      <c r="BA77" s="72"/>
      <c r="BB77" s="71">
        <f>(BA77*$D77*$E77*$G77*$I77*$BB$12)</f>
        <v>0</v>
      </c>
      <c r="BC77" s="72"/>
      <c r="BD77" s="71">
        <f>(BC77*$D77*$E77*$G77*$I77*$BD$12)</f>
        <v>0</v>
      </c>
      <c r="BE77" s="72"/>
      <c r="BF77" s="71">
        <f>(BE77*$D77*$E77*$G77*$J77*$BF$12)</f>
        <v>0</v>
      </c>
      <c r="BG77" s="72"/>
      <c r="BH77" s="71">
        <f>(BG77*$D77*$E77*$G77*$J77*$BH$12)</f>
        <v>0</v>
      </c>
      <c r="BI77" s="72"/>
      <c r="BJ77" s="71">
        <f>(BI77*$D77*$E77*$G77*$J77*$BJ$12)</f>
        <v>0</v>
      </c>
      <c r="BK77" s="72"/>
      <c r="BL77" s="71">
        <f>(BK77*$D77*$E77*$G77*$J77*$BL$12)</f>
        <v>0</v>
      </c>
      <c r="BM77" s="72"/>
      <c r="BN77" s="71">
        <f>(BM77*$D77*$E77*$G77*$J77*$BN$12)</f>
        <v>0</v>
      </c>
      <c r="BO77" s="72"/>
      <c r="BP77" s="71">
        <f>(BO77*$D77*$E77*$G77*$J77*$BP$12)</f>
        <v>0</v>
      </c>
      <c r="BQ77" s="72"/>
      <c r="BR77" s="71">
        <f>(BQ77*$D77*$E77*$G77*$J77*$BR$12)</f>
        <v>0</v>
      </c>
      <c r="BS77" s="72"/>
      <c r="BT77" s="71">
        <f>(BS77*$D77*$E77*$G77*$J77*$BT$12)</f>
        <v>0</v>
      </c>
      <c r="BU77" s="72"/>
      <c r="BV77" s="71">
        <f>(BU77*$D77*$E77*$G77*$J77*$BV$12)</f>
        <v>0</v>
      </c>
      <c r="BW77" s="72"/>
      <c r="BX77" s="71">
        <f>(BW77*$D77*$E77*$G77*$J77*$BX$12)</f>
        <v>0</v>
      </c>
      <c r="BY77" s="72"/>
      <c r="BZ77" s="79">
        <f>(BY77*$D77*$E77*$G77*$J77*$BZ$12)</f>
        <v>0</v>
      </c>
      <c r="CA77" s="72"/>
      <c r="CB77" s="71">
        <f>(CA77*$D77*$E77*$G77*$I77*$CB$12)</f>
        <v>0</v>
      </c>
      <c r="CC77" s="72"/>
      <c r="CD77" s="71">
        <f>(CC77*$D77*$E77*$G77*$I77*$CD$12)</f>
        <v>0</v>
      </c>
      <c r="CE77" s="72"/>
      <c r="CF77" s="71">
        <f>(CE77*$D77*$E77*$G77*$I77*$CF$12)</f>
        <v>0</v>
      </c>
      <c r="CG77" s="72"/>
      <c r="CH77" s="72">
        <f>(CG77*$D77*$E77*$G77*$I77*$CH$12)</f>
        <v>0</v>
      </c>
      <c r="CI77" s="72"/>
      <c r="CJ77" s="71">
        <f>(CI77*$D77*$E77*$G77*$J77*$CJ$12)</f>
        <v>0</v>
      </c>
      <c r="CK77" s="72"/>
      <c r="CL77" s="71">
        <f>(CK77*$D77*$E77*$G77*$I77*$CL$12)</f>
        <v>0</v>
      </c>
      <c r="CM77" s="72"/>
      <c r="CN77" s="71">
        <f>(CM77*$D77*$E77*$G77*$I77*$CN$12)</f>
        <v>0</v>
      </c>
      <c r="CO77" s="72"/>
      <c r="CP77" s="71">
        <f>(CO77*$D77*$E77*$G77*$I77*$CP$12)</f>
        <v>0</v>
      </c>
      <c r="CQ77" s="72"/>
      <c r="CR77" s="71">
        <f>(CQ77*$D77*$E77*$G77*$I77*$CR$12)</f>
        <v>0</v>
      </c>
      <c r="CS77" s="72"/>
      <c r="CT77" s="71">
        <f>(CS77*$D77*$E77*$G77*$I77*$CT$12)</f>
        <v>0</v>
      </c>
      <c r="CU77" s="72"/>
      <c r="CV77" s="71">
        <f>(CU77*$D77*$E77*$G77*$J77*$CV$12)</f>
        <v>0</v>
      </c>
      <c r="CW77" s="86">
        <v>0</v>
      </c>
      <c r="CX77" s="71">
        <f>(CW77*$D77*$E77*$G77*$J77*$CX$12)</f>
        <v>0</v>
      </c>
      <c r="CY77" s="72"/>
      <c r="CZ77" s="71">
        <f>(CY77*$D77*$E77*$G77*$I77*$CZ$12)</f>
        <v>0</v>
      </c>
      <c r="DA77" s="72"/>
      <c r="DB77" s="77">
        <f>(DA77*$D77*$E77*$G77*$J77*$DB$12)</f>
        <v>0</v>
      </c>
      <c r="DC77" s="72"/>
      <c r="DD77" s="71">
        <f>(DC77*$D77*$E77*$G77*$J77*$DD$12)</f>
        <v>0</v>
      </c>
      <c r="DE77" s="87"/>
      <c r="DF77" s="71">
        <f>(DE77*$D77*$E77*$G77*$J77*$DF$12)</f>
        <v>0</v>
      </c>
      <c r="DG77" s="72"/>
      <c r="DH77" s="71">
        <f>(DG77*$D77*$E77*$G77*$J77*$DH$12)</f>
        <v>0</v>
      </c>
      <c r="DI77" s="72"/>
      <c r="DJ77" s="71">
        <f>(DI77*$D77*$E77*$G77*$K77*$DJ$12)</f>
        <v>0</v>
      </c>
      <c r="DK77" s="72"/>
      <c r="DL77" s="79">
        <f>(DK77*$D77*$E77*$G77*$L77*$DL$12)</f>
        <v>0</v>
      </c>
      <c r="DM77" s="81">
        <f t="shared" si="293"/>
        <v>36</v>
      </c>
      <c r="DN77" s="79">
        <f t="shared" si="293"/>
        <v>2869241.76</v>
      </c>
    </row>
    <row r="78" spans="1:118" ht="30" customHeight="1" x14ac:dyDescent="0.25">
      <c r="A78" s="82"/>
      <c r="B78" s="83">
        <v>54</v>
      </c>
      <c r="C78" s="65" t="s">
        <v>202</v>
      </c>
      <c r="D78" s="66">
        <v>22900</v>
      </c>
      <c r="E78" s="84">
        <v>1.38</v>
      </c>
      <c r="F78" s="84"/>
      <c r="G78" s="67">
        <v>1</v>
      </c>
      <c r="H78" s="68"/>
      <c r="I78" s="66">
        <v>1.4</v>
      </c>
      <c r="J78" s="66">
        <v>1.68</v>
      </c>
      <c r="K78" s="66">
        <v>2.23</v>
      </c>
      <c r="L78" s="69">
        <v>2.57</v>
      </c>
      <c r="M78" s="72"/>
      <c r="N78" s="71">
        <f t="shared" si="55"/>
        <v>0</v>
      </c>
      <c r="O78" s="72"/>
      <c r="P78" s="72">
        <f>(O78*$D78*$E78*$G78*$I78*$P$12)</f>
        <v>0</v>
      </c>
      <c r="Q78" s="72">
        <v>115</v>
      </c>
      <c r="R78" s="71">
        <f>(Q78*$D78*$E78*$G78*$I78*$R$12)</f>
        <v>5596714.1999999993</v>
      </c>
      <c r="S78" s="72">
        <v>1</v>
      </c>
      <c r="T78" s="71">
        <f t="shared" si="292"/>
        <v>49588.804999999993</v>
      </c>
      <c r="U78" s="72"/>
      <c r="V78" s="71">
        <f>(U78*$D78*$E78*$G78*$I78*$V$12)</f>
        <v>0</v>
      </c>
      <c r="W78" s="72"/>
      <c r="X78" s="71">
        <f>(W78*$D78*$E78*$G78*$I78*$X$12)</f>
        <v>0</v>
      </c>
      <c r="Y78" s="72"/>
      <c r="Z78" s="71">
        <f>(Y78*$D78*$E78*$G78*$I78*$Z$12)</f>
        <v>0</v>
      </c>
      <c r="AA78" s="72"/>
      <c r="AB78" s="71">
        <f>(AA78*$D78*$E78*$G78*$I78*$AB$12)</f>
        <v>0</v>
      </c>
      <c r="AC78" s="72"/>
      <c r="AD78" s="71">
        <f>(AC78*$D78*$E78*$G78*$I78*$AD$12)</f>
        <v>0</v>
      </c>
      <c r="AE78" s="72"/>
      <c r="AF78" s="71">
        <f>(AE78*$D78*$E78*$G78*$I78*$AF$12)</f>
        <v>0</v>
      </c>
      <c r="AG78" s="74"/>
      <c r="AH78" s="71">
        <f>(AG78*$D78*$E78*$G78*$I78*$AH$12)</f>
        <v>0</v>
      </c>
      <c r="AI78" s="72"/>
      <c r="AJ78" s="71">
        <f>(AI78*$D78*$E78*$G78*$I78*$AJ$12)</f>
        <v>0</v>
      </c>
      <c r="AK78" s="86">
        <v>0</v>
      </c>
      <c r="AL78" s="71">
        <f>(AK78*$D78*$E78*$G78*$J78*$AL$12)</f>
        <v>0</v>
      </c>
      <c r="AM78" s="72"/>
      <c r="AN78" s="71">
        <f>(AM78*$D78*$E78*$G78*$J78*$AN$12)</f>
        <v>0</v>
      </c>
      <c r="AO78" s="72">
        <v>5</v>
      </c>
      <c r="AP78" s="71">
        <f>(AO78*$D78*$E78*$G78*$I78*$AP$12)</f>
        <v>221214</v>
      </c>
      <c r="AQ78" s="72"/>
      <c r="AR78" s="72">
        <f>(AQ78*$D78*$E78*$G78*$I78*$AR$12)</f>
        <v>0</v>
      </c>
      <c r="AS78" s="72"/>
      <c r="AT78" s="72">
        <f>(AS78*$D78*$E78*$G78*$I78*$AT$12)</f>
        <v>0</v>
      </c>
      <c r="AU78" s="72"/>
      <c r="AV78" s="71">
        <f>(AU78*$D78*$E78*$G78*$I78*$AV$12)</f>
        <v>0</v>
      </c>
      <c r="AW78" s="72"/>
      <c r="AX78" s="71">
        <f>(AW78*$D78*$E78*$G78*$I78*$AX$12)</f>
        <v>0</v>
      </c>
      <c r="AY78" s="72"/>
      <c r="AZ78" s="71">
        <f>(AY78*$D78*$E78*$G78*$I78*$AZ$12)</f>
        <v>0</v>
      </c>
      <c r="BA78" s="72"/>
      <c r="BB78" s="71">
        <f>(BA78*$D78*$E78*$G78*$I78*$BB$12)</f>
        <v>0</v>
      </c>
      <c r="BC78" s="72"/>
      <c r="BD78" s="71">
        <f>(BC78*$D78*$E78*$G78*$I78*$BD$12)</f>
        <v>0</v>
      </c>
      <c r="BE78" s="72">
        <v>2</v>
      </c>
      <c r="BF78" s="71">
        <f>(BE78*$D78*$E78*$G78*$J78*$BF$12)</f>
        <v>106182.71999999999</v>
      </c>
      <c r="BG78" s="72"/>
      <c r="BH78" s="71">
        <f>(BG78*$D78*$E78*$G78*$J78*$BH$12)</f>
        <v>0</v>
      </c>
      <c r="BI78" s="72">
        <v>3</v>
      </c>
      <c r="BJ78" s="71">
        <f>(BI78*$D78*$E78*$G78*$J78*$BJ$12)</f>
        <v>183165.19199999995</v>
      </c>
      <c r="BK78" s="72"/>
      <c r="BL78" s="71">
        <f>(BK78*$D78*$E78*$G78*$J78*$BL$12)</f>
        <v>0</v>
      </c>
      <c r="BM78" s="72"/>
      <c r="BN78" s="71">
        <f>(BM78*$D78*$E78*$G78*$J78*$BN$12)</f>
        <v>0</v>
      </c>
      <c r="BO78" s="72"/>
      <c r="BP78" s="71">
        <f>(BO78*$D78*$E78*$G78*$J78*$BP$12)</f>
        <v>0</v>
      </c>
      <c r="BQ78" s="72"/>
      <c r="BR78" s="71">
        <f>(BQ78*$D78*$E78*$G78*$J78*$BR$12)</f>
        <v>0</v>
      </c>
      <c r="BS78" s="72"/>
      <c r="BT78" s="71">
        <f>(BS78*$D78*$E78*$G78*$J78*$BT$12)</f>
        <v>0</v>
      </c>
      <c r="BU78" s="72"/>
      <c r="BV78" s="71">
        <f>(BU78*$D78*$E78*$G78*$J78*$BV$12)</f>
        <v>0</v>
      </c>
      <c r="BW78" s="72"/>
      <c r="BX78" s="71">
        <f>(BW78*$D78*$E78*$G78*$J78*$BX$12)</f>
        <v>0</v>
      </c>
      <c r="BY78" s="72"/>
      <c r="BZ78" s="71">
        <f>(BY78*$D78*$E78*$G78*$J78*$BZ$12)</f>
        <v>0</v>
      </c>
      <c r="CA78" s="72"/>
      <c r="CB78" s="71">
        <f>(CA78*$D78*$E78*$G78*$I78*$CB$12)</f>
        <v>0</v>
      </c>
      <c r="CC78" s="72"/>
      <c r="CD78" s="71">
        <f>(CC78*$D78*$E78*$G78*$I78*$CD$12)</f>
        <v>0</v>
      </c>
      <c r="CE78" s="72"/>
      <c r="CF78" s="71">
        <f>(CE78*$D78*$E78*$G78*$I78*$CF$12)</f>
        <v>0</v>
      </c>
      <c r="CG78" s="72"/>
      <c r="CH78" s="72">
        <f>(CG78*$D78*$E78*$G78*$I78*$CH$12)</f>
        <v>0</v>
      </c>
      <c r="CI78" s="72"/>
      <c r="CJ78" s="71">
        <f>(CI78*$D78*$E78*$G78*$J78*$CJ$12)</f>
        <v>0</v>
      </c>
      <c r="CK78" s="72"/>
      <c r="CL78" s="71">
        <f>(CK78*$D78*$E78*$G78*$I78*$CL$12)</f>
        <v>0</v>
      </c>
      <c r="CM78" s="72"/>
      <c r="CN78" s="71">
        <f>(CM78*$D78*$E78*$G78*$I78*$CN$12)</f>
        <v>0</v>
      </c>
      <c r="CO78" s="72"/>
      <c r="CP78" s="71">
        <f>(CO78*$D78*$E78*$G78*$I78*$CP$12)</f>
        <v>0</v>
      </c>
      <c r="CQ78" s="72"/>
      <c r="CR78" s="71">
        <f>(CQ78*$D78*$E78*$G78*$I78*$CR$12)</f>
        <v>0</v>
      </c>
      <c r="CS78" s="72"/>
      <c r="CT78" s="71">
        <f>(CS78*$D78*$E78*$G78*$I78*$CT$12)</f>
        <v>0</v>
      </c>
      <c r="CU78" s="72"/>
      <c r="CV78" s="71">
        <f>(CU78*$D78*$E78*$G78*$J78*$CV$12)</f>
        <v>0</v>
      </c>
      <c r="CW78" s="86">
        <v>0</v>
      </c>
      <c r="CX78" s="71">
        <f>(CW78*$D78*$E78*$G78*$J78*$CX$12)</f>
        <v>0</v>
      </c>
      <c r="CY78" s="72"/>
      <c r="CZ78" s="71">
        <f>(CY78*$D78*$E78*$G78*$I78*$CZ$12)</f>
        <v>0</v>
      </c>
      <c r="DA78" s="72"/>
      <c r="DB78" s="77">
        <f>(DA78*$D78*$E78*$G78*$J78*$DB$12)</f>
        <v>0</v>
      </c>
      <c r="DC78" s="72"/>
      <c r="DD78" s="71">
        <f>(DC78*$D78*$E78*$G78*$J78*$DD$12)</f>
        <v>0</v>
      </c>
      <c r="DE78" s="87"/>
      <c r="DF78" s="71">
        <f>(DE78*$D78*$E78*$G78*$J78*$DF$12)</f>
        <v>0</v>
      </c>
      <c r="DG78" s="72">
        <v>1</v>
      </c>
      <c r="DH78" s="71">
        <f>(DG78*$D78*$E78*$G78*$J78*$DH$12)</f>
        <v>59993.236799999984</v>
      </c>
      <c r="DI78" s="72"/>
      <c r="DJ78" s="71">
        <f>(DI78*$D78*$E78*$G78*$K78*$DJ$12)</f>
        <v>0</v>
      </c>
      <c r="DK78" s="72"/>
      <c r="DL78" s="97">
        <f>(DK78*$D78*$E78*$G78*$L78*$DL$12)</f>
        <v>0</v>
      </c>
      <c r="DM78" s="81">
        <f t="shared" si="293"/>
        <v>127</v>
      </c>
      <c r="DN78" s="79">
        <f t="shared" si="293"/>
        <v>6216858.1537999986</v>
      </c>
    </row>
    <row r="79" spans="1:118" ht="30" customHeight="1" x14ac:dyDescent="0.25">
      <c r="A79" s="82"/>
      <c r="B79" s="83">
        <v>55</v>
      </c>
      <c r="C79" s="65" t="s">
        <v>203</v>
      </c>
      <c r="D79" s="66">
        <v>22900</v>
      </c>
      <c r="E79" s="84">
        <v>2.82</v>
      </c>
      <c r="F79" s="84"/>
      <c r="G79" s="67">
        <v>1</v>
      </c>
      <c r="H79" s="68"/>
      <c r="I79" s="66">
        <v>1.4</v>
      </c>
      <c r="J79" s="66">
        <v>1.68</v>
      </c>
      <c r="K79" s="66">
        <v>2.23</v>
      </c>
      <c r="L79" s="69">
        <v>2.57</v>
      </c>
      <c r="M79" s="72"/>
      <c r="N79" s="71">
        <f t="shared" si="55"/>
        <v>0</v>
      </c>
      <c r="O79" s="72"/>
      <c r="P79" s="72">
        <f>(O79*$D79*$E79*$G79*$I79*$P$12)</f>
        <v>0</v>
      </c>
      <c r="Q79" s="72">
        <v>8</v>
      </c>
      <c r="R79" s="71">
        <f>(Q79*$D79*$E79*$G79*$I79*$R$12)</f>
        <v>795600.96</v>
      </c>
      <c r="S79" s="72"/>
      <c r="T79" s="71">
        <f t="shared" si="292"/>
        <v>0</v>
      </c>
      <c r="U79" s="72"/>
      <c r="V79" s="71">
        <f>(U79*$D79*$E79*$G79*$I79*$V$12)</f>
        <v>0</v>
      </c>
      <c r="W79" s="72"/>
      <c r="X79" s="71">
        <f>(W79*$D79*$E79*$G79*$I79*$X$12)</f>
        <v>0</v>
      </c>
      <c r="Y79" s="72"/>
      <c r="Z79" s="71">
        <f>(Y79*$D79*$E79*$G79*$I79*$Z$12)</f>
        <v>0</v>
      </c>
      <c r="AA79" s="72"/>
      <c r="AB79" s="71">
        <f>(AA79*$D79*$E79*$G79*$I79*$AB$12)</f>
        <v>0</v>
      </c>
      <c r="AC79" s="72"/>
      <c r="AD79" s="71">
        <f>(AC79*$D79*$E79*$G79*$I79*$AD$12)</f>
        <v>0</v>
      </c>
      <c r="AE79" s="72"/>
      <c r="AF79" s="71">
        <f>(AE79*$D79*$E79*$G79*$I79*$AF$12)</f>
        <v>0</v>
      </c>
      <c r="AG79" s="74"/>
      <c r="AH79" s="71">
        <f>(AG79*$D79*$E79*$G79*$I79*$AH$12)</f>
        <v>0</v>
      </c>
      <c r="AI79" s="72"/>
      <c r="AJ79" s="71">
        <f>(AI79*$D79*$E79*$G79*$I79*$AJ$12)</f>
        <v>0</v>
      </c>
      <c r="AK79" s="86">
        <v>0</v>
      </c>
      <c r="AL79" s="71">
        <f>(AK79*$D79*$E79*$G79*$J79*$AL$12)</f>
        <v>0</v>
      </c>
      <c r="AM79" s="72"/>
      <c r="AN79" s="71">
        <f>(AM79*$D79*$E79*$G79*$J79*$AN$12)</f>
        <v>0</v>
      </c>
      <c r="AO79" s="72"/>
      <c r="AP79" s="71">
        <f>(AO79*$D79*$E79*$G79*$I79*$AP$12)</f>
        <v>0</v>
      </c>
      <c r="AQ79" s="72"/>
      <c r="AR79" s="72">
        <f>(AQ79*$D79*$E79*$G79*$I79*$AR$12)</f>
        <v>0</v>
      </c>
      <c r="AS79" s="72"/>
      <c r="AT79" s="72">
        <f>(AS79*$D79*$E79*$G79*$I79*$AT$12)</f>
        <v>0</v>
      </c>
      <c r="AU79" s="72"/>
      <c r="AV79" s="71">
        <f>(AU79*$D79*$E79*$G79*$I79*$AV$12)</f>
        <v>0</v>
      </c>
      <c r="AW79" s="72"/>
      <c r="AX79" s="71">
        <f>(AW79*$D79*$E79*$G79*$I79*$AX$12)</f>
        <v>0</v>
      </c>
      <c r="AY79" s="72"/>
      <c r="AZ79" s="71">
        <f>(AY79*$D79*$E79*$G79*$I79*$AZ$12)</f>
        <v>0</v>
      </c>
      <c r="BA79" s="72"/>
      <c r="BB79" s="71">
        <f>(BA79*$D79*$E79*$G79*$I79*$BB$12)</f>
        <v>0</v>
      </c>
      <c r="BC79" s="72"/>
      <c r="BD79" s="71">
        <f>(BC79*$D79*$E79*$G79*$I79*$BD$12)</f>
        <v>0</v>
      </c>
      <c r="BE79" s="72"/>
      <c r="BF79" s="71">
        <f>(BE79*$D79*$E79*$G79*$J79*$BF$12)</f>
        <v>0</v>
      </c>
      <c r="BG79" s="72"/>
      <c r="BH79" s="71">
        <f>(BG79*$D79*$E79*$G79*$J79*$BH$12)</f>
        <v>0</v>
      </c>
      <c r="BI79" s="72">
        <v>3</v>
      </c>
      <c r="BJ79" s="71">
        <f>(BI79*$D79*$E79*$G79*$J79*$BJ$12)</f>
        <v>374294.08799999999</v>
      </c>
      <c r="BK79" s="72"/>
      <c r="BL79" s="71">
        <f>(BK79*$D79*$E79*$G79*$J79*$BL$12)</f>
        <v>0</v>
      </c>
      <c r="BM79" s="72"/>
      <c r="BN79" s="71">
        <f>(BM79*$D79*$E79*$G79*$J79*$BN$12)</f>
        <v>0</v>
      </c>
      <c r="BO79" s="72"/>
      <c r="BP79" s="71">
        <f>(BO79*$D79*$E79*$G79*$J79*$BP$12)</f>
        <v>0</v>
      </c>
      <c r="BQ79" s="72"/>
      <c r="BR79" s="71">
        <f>(BQ79*$D79*$E79*$G79*$J79*$BR$12)</f>
        <v>0</v>
      </c>
      <c r="BS79" s="72"/>
      <c r="BT79" s="71">
        <f>(BS79*$D79*$E79*$G79*$J79*$BT$12)</f>
        <v>0</v>
      </c>
      <c r="BU79" s="72"/>
      <c r="BV79" s="71">
        <f>(BU79*$D79*$E79*$G79*$J79*$BV$12)</f>
        <v>0</v>
      </c>
      <c r="BW79" s="72"/>
      <c r="BX79" s="71">
        <f>(BW79*$D79*$E79*$G79*$J79*$BX$12)</f>
        <v>0</v>
      </c>
      <c r="BY79" s="72"/>
      <c r="BZ79" s="71">
        <f>(BY79*$D79*$E79*$G79*$J79*$BZ$12)</f>
        <v>0</v>
      </c>
      <c r="CA79" s="72"/>
      <c r="CB79" s="71">
        <f>(CA79*$D79*$E79*$G79*$I79*$CB$12)</f>
        <v>0</v>
      </c>
      <c r="CC79" s="72"/>
      <c r="CD79" s="71">
        <f>(CC79*$D79*$E79*$G79*$I79*$CD$12)</f>
        <v>0</v>
      </c>
      <c r="CE79" s="72"/>
      <c r="CF79" s="71">
        <f>(CE79*$D79*$E79*$G79*$I79*$CF$12)</f>
        <v>0</v>
      </c>
      <c r="CG79" s="72"/>
      <c r="CH79" s="72">
        <f>(CG79*$D79*$E79*$G79*$I79*$CH$12)</f>
        <v>0</v>
      </c>
      <c r="CI79" s="72"/>
      <c r="CJ79" s="71">
        <f>(CI79*$D79*$E79*$G79*$J79*$CJ$12)</f>
        <v>0</v>
      </c>
      <c r="CK79" s="72"/>
      <c r="CL79" s="71">
        <f>(CK79*$D79*$E79*$G79*$I79*$CL$12)</f>
        <v>0</v>
      </c>
      <c r="CM79" s="72"/>
      <c r="CN79" s="71">
        <f>(CM79*$D79*$E79*$G79*$I79*$CN$12)</f>
        <v>0</v>
      </c>
      <c r="CO79" s="72"/>
      <c r="CP79" s="71">
        <f>(CO79*$D79*$E79*$G79*$I79*$CP$12)</f>
        <v>0</v>
      </c>
      <c r="CQ79" s="72"/>
      <c r="CR79" s="71">
        <f>(CQ79*$D79*$E79*$G79*$I79*$CR$12)</f>
        <v>0</v>
      </c>
      <c r="CS79" s="72"/>
      <c r="CT79" s="71">
        <f>(CS79*$D79*$E79*$G79*$I79*$CT$12)</f>
        <v>0</v>
      </c>
      <c r="CU79" s="72"/>
      <c r="CV79" s="71">
        <f>(CU79*$D79*$E79*$G79*$J79*$CV$12)</f>
        <v>0</v>
      </c>
      <c r="CW79" s="86">
        <v>0</v>
      </c>
      <c r="CX79" s="71">
        <f>(CW79*$D79*$E79*$G79*$J79*$CX$12)</f>
        <v>0</v>
      </c>
      <c r="CY79" s="72"/>
      <c r="CZ79" s="71">
        <f>(CY79*$D79*$E79*$G79*$I79*$CZ$12)</f>
        <v>0</v>
      </c>
      <c r="DA79" s="72"/>
      <c r="DB79" s="77">
        <f>(DA79*$D79*$E79*$G79*$J79*$DB$12)</f>
        <v>0</v>
      </c>
      <c r="DC79" s="72"/>
      <c r="DD79" s="71">
        <f>(DC79*$D79*$E79*$G79*$J79*$DD$12)</f>
        <v>0</v>
      </c>
      <c r="DE79" s="87"/>
      <c r="DF79" s="71">
        <f>(DE79*$D79*$E79*$G79*$J79*$DF$12)</f>
        <v>0</v>
      </c>
      <c r="DG79" s="72"/>
      <c r="DH79" s="71">
        <f>(DG79*$D79*$E79*$G79*$J79*$DH$12)</f>
        <v>0</v>
      </c>
      <c r="DI79" s="72"/>
      <c r="DJ79" s="71">
        <f>(DI79*$D79*$E79*$G79*$K79*$DJ$12)</f>
        <v>0</v>
      </c>
      <c r="DK79" s="72"/>
      <c r="DL79" s="97">
        <f>(DK79*$D79*$E79*$G79*$L79*$DL$12)</f>
        <v>0</v>
      </c>
      <c r="DM79" s="81">
        <f t="shared" si="293"/>
        <v>11</v>
      </c>
      <c r="DN79" s="79">
        <f t="shared" si="293"/>
        <v>1169895.048</v>
      </c>
    </row>
    <row r="80" spans="1:118" ht="15.75" customHeight="1" x14ac:dyDescent="0.25">
      <c r="A80" s="82">
        <v>12</v>
      </c>
      <c r="B80" s="146"/>
      <c r="C80" s="144" t="s">
        <v>204</v>
      </c>
      <c r="D80" s="66">
        <v>22900</v>
      </c>
      <c r="E80" s="147">
        <v>0.65</v>
      </c>
      <c r="F80" s="147"/>
      <c r="G80" s="67">
        <v>1</v>
      </c>
      <c r="H80" s="68"/>
      <c r="I80" s="66">
        <v>1.4</v>
      </c>
      <c r="J80" s="66">
        <v>1.68</v>
      </c>
      <c r="K80" s="66">
        <v>2.23</v>
      </c>
      <c r="L80" s="69">
        <v>2.57</v>
      </c>
      <c r="M80" s="92">
        <f>SUM(M81:M93)</f>
        <v>172</v>
      </c>
      <c r="N80" s="92">
        <f t="shared" ref="N80:BY80" si="294">SUM(N81:N93)</f>
        <v>5861850.3999999994</v>
      </c>
      <c r="O80" s="92">
        <f t="shared" si="294"/>
        <v>0</v>
      </c>
      <c r="P80" s="92">
        <f t="shared" si="294"/>
        <v>0</v>
      </c>
      <c r="Q80" s="92">
        <f t="shared" si="294"/>
        <v>3726</v>
      </c>
      <c r="R80" s="92">
        <f t="shared" si="294"/>
        <v>84194978.140000001</v>
      </c>
      <c r="S80" s="92">
        <f t="shared" si="294"/>
        <v>0</v>
      </c>
      <c r="T80" s="92">
        <f t="shared" si="294"/>
        <v>0</v>
      </c>
      <c r="U80" s="92">
        <f t="shared" si="294"/>
        <v>0</v>
      </c>
      <c r="V80" s="92">
        <f t="shared" si="294"/>
        <v>0</v>
      </c>
      <c r="W80" s="92">
        <f t="shared" si="294"/>
        <v>0</v>
      </c>
      <c r="X80" s="92">
        <f t="shared" si="294"/>
        <v>0</v>
      </c>
      <c r="Y80" s="92">
        <f t="shared" si="294"/>
        <v>0</v>
      </c>
      <c r="Z80" s="92">
        <f t="shared" si="294"/>
        <v>0</v>
      </c>
      <c r="AA80" s="92">
        <f t="shared" si="294"/>
        <v>0</v>
      </c>
      <c r="AB80" s="92">
        <f t="shared" si="294"/>
        <v>0</v>
      </c>
      <c r="AC80" s="92">
        <f t="shared" si="294"/>
        <v>46</v>
      </c>
      <c r="AD80" s="92">
        <f t="shared" si="294"/>
        <v>2507412.6</v>
      </c>
      <c r="AE80" s="92">
        <f t="shared" si="294"/>
        <v>0</v>
      </c>
      <c r="AF80" s="92">
        <f t="shared" si="294"/>
        <v>0</v>
      </c>
      <c r="AG80" s="92">
        <f t="shared" si="294"/>
        <v>372</v>
      </c>
      <c r="AH80" s="92">
        <f t="shared" si="294"/>
        <v>5818890</v>
      </c>
      <c r="AI80" s="92">
        <f t="shared" si="294"/>
        <v>1909</v>
      </c>
      <c r="AJ80" s="92">
        <f t="shared" si="294"/>
        <v>64491479.219999991</v>
      </c>
      <c r="AK80" s="92">
        <f t="shared" si="294"/>
        <v>0</v>
      </c>
      <c r="AL80" s="92">
        <f t="shared" si="294"/>
        <v>0</v>
      </c>
      <c r="AM80" s="92">
        <f t="shared" si="294"/>
        <v>70</v>
      </c>
      <c r="AN80" s="92">
        <f t="shared" si="294"/>
        <v>1417693.2</v>
      </c>
      <c r="AO80" s="92">
        <v>0</v>
      </c>
      <c r="AP80" s="92">
        <f t="shared" si="294"/>
        <v>0</v>
      </c>
      <c r="AQ80" s="92">
        <f t="shared" si="294"/>
        <v>2</v>
      </c>
      <c r="AR80" s="92">
        <f t="shared" si="294"/>
        <v>70692.299999999988</v>
      </c>
      <c r="AS80" s="92">
        <f t="shared" si="294"/>
        <v>42</v>
      </c>
      <c r="AT80" s="92">
        <f t="shared" si="294"/>
        <v>2050653.7799999998</v>
      </c>
      <c r="AU80" s="92">
        <f t="shared" si="294"/>
        <v>0</v>
      </c>
      <c r="AV80" s="92">
        <f t="shared" si="294"/>
        <v>0</v>
      </c>
      <c r="AW80" s="92">
        <f t="shared" si="294"/>
        <v>0</v>
      </c>
      <c r="AX80" s="92">
        <f t="shared" si="294"/>
        <v>0</v>
      </c>
      <c r="AY80" s="92">
        <f t="shared" si="294"/>
        <v>0</v>
      </c>
      <c r="AZ80" s="92">
        <f t="shared" si="294"/>
        <v>0</v>
      </c>
      <c r="BA80" s="92">
        <f t="shared" si="294"/>
        <v>374</v>
      </c>
      <c r="BB80" s="92">
        <f t="shared" si="294"/>
        <v>9091222.1400000006</v>
      </c>
      <c r="BC80" s="92">
        <f t="shared" si="294"/>
        <v>10</v>
      </c>
      <c r="BD80" s="92">
        <f t="shared" si="294"/>
        <v>487728.78</v>
      </c>
      <c r="BE80" s="92">
        <f t="shared" si="294"/>
        <v>4087</v>
      </c>
      <c r="BF80" s="92">
        <f t="shared" si="294"/>
        <v>117975926.88</v>
      </c>
      <c r="BG80" s="92">
        <f t="shared" si="294"/>
        <v>33</v>
      </c>
      <c r="BH80" s="92">
        <f t="shared" si="294"/>
        <v>1902055.68</v>
      </c>
      <c r="BI80" s="92">
        <f t="shared" si="294"/>
        <v>50</v>
      </c>
      <c r="BJ80" s="92">
        <f t="shared" si="294"/>
        <v>1106070</v>
      </c>
      <c r="BK80" s="92">
        <f t="shared" si="294"/>
        <v>0</v>
      </c>
      <c r="BL80" s="92">
        <f t="shared" si="294"/>
        <v>0</v>
      </c>
      <c r="BM80" s="92">
        <f t="shared" si="294"/>
        <v>813</v>
      </c>
      <c r="BN80" s="92">
        <f t="shared" si="294"/>
        <v>21020793.024000004</v>
      </c>
      <c r="BO80" s="92">
        <f t="shared" si="294"/>
        <v>178</v>
      </c>
      <c r="BP80" s="92">
        <f t="shared" si="294"/>
        <v>3901445.52</v>
      </c>
      <c r="BQ80" s="92">
        <f t="shared" si="294"/>
        <v>290</v>
      </c>
      <c r="BR80" s="92">
        <f t="shared" si="294"/>
        <v>9848351.1000000015</v>
      </c>
      <c r="BS80" s="92">
        <f t="shared" si="294"/>
        <v>81</v>
      </c>
      <c r="BT80" s="92">
        <f t="shared" si="294"/>
        <v>1566425.952</v>
      </c>
      <c r="BU80" s="92">
        <f t="shared" si="294"/>
        <v>679</v>
      </c>
      <c r="BV80" s="92">
        <f t="shared" si="294"/>
        <v>18312672</v>
      </c>
      <c r="BW80" s="92">
        <f t="shared" si="294"/>
        <v>901</v>
      </c>
      <c r="BX80" s="92">
        <f t="shared" si="294"/>
        <v>19531849.68</v>
      </c>
      <c r="BY80" s="92">
        <f t="shared" si="294"/>
        <v>470</v>
      </c>
      <c r="BZ80" s="92">
        <f t="shared" ref="BZ80:DN80" si="295">SUM(BZ81:BZ93)</f>
        <v>9718027.1999999993</v>
      </c>
      <c r="CA80" s="92">
        <f t="shared" si="295"/>
        <v>10</v>
      </c>
      <c r="CB80" s="92">
        <f t="shared" si="295"/>
        <v>181138.99999999997</v>
      </c>
      <c r="CC80" s="92">
        <f t="shared" si="295"/>
        <v>0</v>
      </c>
      <c r="CD80" s="92">
        <f t="shared" si="295"/>
        <v>0</v>
      </c>
      <c r="CE80" s="92">
        <f t="shared" si="295"/>
        <v>0</v>
      </c>
      <c r="CF80" s="92">
        <f t="shared" si="295"/>
        <v>0</v>
      </c>
      <c r="CG80" s="92">
        <f t="shared" si="295"/>
        <v>0</v>
      </c>
      <c r="CH80" s="92">
        <f t="shared" si="295"/>
        <v>0</v>
      </c>
      <c r="CI80" s="92">
        <f t="shared" si="295"/>
        <v>0</v>
      </c>
      <c r="CJ80" s="92">
        <f t="shared" si="295"/>
        <v>0</v>
      </c>
      <c r="CK80" s="92">
        <f t="shared" si="295"/>
        <v>2</v>
      </c>
      <c r="CL80" s="92">
        <f t="shared" si="295"/>
        <v>34336.259999999995</v>
      </c>
      <c r="CM80" s="92">
        <f t="shared" si="295"/>
        <v>2</v>
      </c>
      <c r="CN80" s="92">
        <f t="shared" si="295"/>
        <v>57002.679999999993</v>
      </c>
      <c r="CO80" s="92">
        <f t="shared" si="295"/>
        <v>20</v>
      </c>
      <c r="CP80" s="92">
        <f t="shared" si="295"/>
        <v>611544.5</v>
      </c>
      <c r="CQ80" s="92">
        <f t="shared" si="295"/>
        <v>320</v>
      </c>
      <c r="CR80" s="92">
        <f t="shared" si="295"/>
        <v>6848503.311999999</v>
      </c>
      <c r="CS80" s="92">
        <f t="shared" si="295"/>
        <v>762</v>
      </c>
      <c r="CT80" s="92">
        <f t="shared" si="295"/>
        <v>16754270.665999999</v>
      </c>
      <c r="CU80" s="92">
        <f t="shared" si="295"/>
        <v>3</v>
      </c>
      <c r="CV80" s="92">
        <f t="shared" si="295"/>
        <v>136190.88</v>
      </c>
      <c r="CW80" s="92">
        <f t="shared" si="295"/>
        <v>353</v>
      </c>
      <c r="CX80" s="92">
        <f t="shared" si="295"/>
        <v>6487302.5279999999</v>
      </c>
      <c r="CY80" s="92">
        <f t="shared" si="295"/>
        <v>0</v>
      </c>
      <c r="CZ80" s="92">
        <f t="shared" si="295"/>
        <v>0</v>
      </c>
      <c r="DA80" s="92">
        <f t="shared" si="295"/>
        <v>0</v>
      </c>
      <c r="DB80" s="95">
        <f t="shared" si="295"/>
        <v>0</v>
      </c>
      <c r="DC80" s="92">
        <f t="shared" si="295"/>
        <v>420</v>
      </c>
      <c r="DD80" s="92">
        <f t="shared" si="295"/>
        <v>9874992.9600000009</v>
      </c>
      <c r="DE80" s="96">
        <f t="shared" si="295"/>
        <v>90</v>
      </c>
      <c r="DF80" s="92">
        <f t="shared" si="295"/>
        <v>4049716.608</v>
      </c>
      <c r="DG80" s="92">
        <f t="shared" si="295"/>
        <v>300</v>
      </c>
      <c r="DH80" s="92">
        <f t="shared" si="295"/>
        <v>6757933.811999999</v>
      </c>
      <c r="DI80" s="92">
        <v>102</v>
      </c>
      <c r="DJ80" s="92">
        <f t="shared" si="295"/>
        <v>3385742.1</v>
      </c>
      <c r="DK80" s="92">
        <f t="shared" si="295"/>
        <v>281</v>
      </c>
      <c r="DL80" s="92">
        <f t="shared" si="295"/>
        <v>10264434.024</v>
      </c>
      <c r="DM80" s="92">
        <f t="shared" si="295"/>
        <v>16970</v>
      </c>
      <c r="DN80" s="92">
        <f t="shared" si="295"/>
        <v>446319326.92600006</v>
      </c>
    </row>
    <row r="81" spans="1:118" ht="15.75" customHeight="1" x14ac:dyDescent="0.25">
      <c r="A81" s="82"/>
      <c r="B81" s="83">
        <v>56</v>
      </c>
      <c r="C81" s="65" t="s">
        <v>205</v>
      </c>
      <c r="D81" s="66">
        <v>22900</v>
      </c>
      <c r="E81" s="84">
        <v>0.57999999999999996</v>
      </c>
      <c r="F81" s="84"/>
      <c r="G81" s="67">
        <v>1</v>
      </c>
      <c r="H81" s="68"/>
      <c r="I81" s="66">
        <v>1.4</v>
      </c>
      <c r="J81" s="66">
        <v>1.68</v>
      </c>
      <c r="K81" s="66">
        <v>2.23</v>
      </c>
      <c r="L81" s="69">
        <v>2.57</v>
      </c>
      <c r="M81" s="72"/>
      <c r="N81" s="71">
        <f t="shared" ref="N81:N143" si="296">(M81*$D81*$E81*$G81*$I81*$N$12)</f>
        <v>0</v>
      </c>
      <c r="O81" s="72"/>
      <c r="P81" s="72">
        <f t="shared" ref="P81:P86" si="297">(O81*$D81*$E81*$G81*$I81*$P$12)</f>
        <v>0</v>
      </c>
      <c r="Q81" s="72"/>
      <c r="R81" s="71">
        <f t="shared" ref="R81:R86" si="298">(Q81*$D81*$E81*$G81*$I81*$R$12)</f>
        <v>0</v>
      </c>
      <c r="S81" s="72"/>
      <c r="T81" s="71">
        <f t="shared" ref="T81:T86" si="299">(S81/12*7*$D81*$E81*$G81*$I81*$T$12)+(S81/12*5*$D81*$E81*$G81*$I81*$T$13)</f>
        <v>0</v>
      </c>
      <c r="U81" s="72">
        <v>0</v>
      </c>
      <c r="V81" s="71">
        <f t="shared" ref="V81:V86" si="300">(U81*$D81*$E81*$G81*$I81*$V$12)</f>
        <v>0</v>
      </c>
      <c r="W81" s="72">
        <v>0</v>
      </c>
      <c r="X81" s="71">
        <f t="shared" ref="X81:X86" si="301">(W81*$D81*$E81*$G81*$I81*$X$12)</f>
        <v>0</v>
      </c>
      <c r="Y81" s="72"/>
      <c r="Z81" s="71">
        <f t="shared" ref="Z81:Z86" si="302">(Y81*$D81*$E81*$G81*$I81*$Z$12)</f>
        <v>0</v>
      </c>
      <c r="AA81" s="72">
        <v>0</v>
      </c>
      <c r="AB81" s="71">
        <f t="shared" ref="AB81:AB86" si="303">(AA81*$D81*$E81*$G81*$I81*$AB$12)</f>
        <v>0</v>
      </c>
      <c r="AC81" s="72"/>
      <c r="AD81" s="71">
        <f t="shared" ref="AD81:AD86" si="304">(AC81*$D81*$E81*$G81*$I81*$AD$12)</f>
        <v>0</v>
      </c>
      <c r="AE81" s="72">
        <v>0</v>
      </c>
      <c r="AF81" s="71">
        <f t="shared" ref="AF81:AF86" si="305">(AE81*$D81*$E81*$G81*$I81*$AF$12)</f>
        <v>0</v>
      </c>
      <c r="AG81" s="74"/>
      <c r="AH81" s="71">
        <f t="shared" ref="AH81:AH86" si="306">(AG81*$D81*$E81*$G81*$I81*$AH$12)</f>
        <v>0</v>
      </c>
      <c r="AI81" s="72">
        <v>640</v>
      </c>
      <c r="AJ81" s="71">
        <f t="shared" ref="AJ81:AJ86" si="307">(AI81*$D81*$E81*$G81*$I81*$AJ$12)</f>
        <v>13090739.200000001</v>
      </c>
      <c r="AK81" s="86">
        <v>0</v>
      </c>
      <c r="AL81" s="71">
        <f t="shared" ref="AL81:AL86" si="308">(AK81*$D81*$E81*$G81*$J81*$AL$12)</f>
        <v>0</v>
      </c>
      <c r="AM81" s="72">
        <v>0</v>
      </c>
      <c r="AN81" s="71">
        <f t="shared" ref="AN81:AN86" si="309">(AM81*$D81*$E81*$G81*$J81*$AN$12)</f>
        <v>0</v>
      </c>
      <c r="AO81" s="72"/>
      <c r="AP81" s="71">
        <f t="shared" ref="AP81:AP86" si="310">(AO81*$D81*$E81*$G81*$I81*$AP$12)</f>
        <v>0</v>
      </c>
      <c r="AQ81" s="72">
        <v>0</v>
      </c>
      <c r="AR81" s="72">
        <f t="shared" ref="AR81:AR86" si="311">(AQ81*$D81*$E81*$G81*$I81*$AR$12)</f>
        <v>0</v>
      </c>
      <c r="AS81" s="72">
        <v>0</v>
      </c>
      <c r="AT81" s="72">
        <f t="shared" ref="AT81:AT86" si="312">(AS81*$D81*$E81*$G81*$I81*$AT$12)</f>
        <v>0</v>
      </c>
      <c r="AU81" s="72">
        <v>0</v>
      </c>
      <c r="AV81" s="71">
        <f t="shared" ref="AV81:AV86" si="313">(AU81*$D81*$E81*$G81*$I81*$AV$12)</f>
        <v>0</v>
      </c>
      <c r="AW81" s="72">
        <v>0</v>
      </c>
      <c r="AX81" s="71">
        <f t="shared" ref="AX81:AX86" si="314">(AW81*$D81*$E81*$G81*$I81*$AX$12)</f>
        <v>0</v>
      </c>
      <c r="AY81" s="72">
        <v>0</v>
      </c>
      <c r="AZ81" s="71">
        <f t="shared" ref="AZ81:AZ86" si="315">(AY81*$D81*$E81*$G81*$I81*$AZ$12)</f>
        <v>0</v>
      </c>
      <c r="BA81" s="72">
        <v>30</v>
      </c>
      <c r="BB81" s="71">
        <f t="shared" ref="BB81:BB86" si="316">(BA81*$D81*$E81*$G81*$I81*$BB$12)</f>
        <v>613628.4</v>
      </c>
      <c r="BC81" s="72"/>
      <c r="BD81" s="71">
        <f t="shared" ref="BD81:BD86" si="317">(BC81*$D81*$E81*$G81*$I81*$BD$12)</f>
        <v>0</v>
      </c>
      <c r="BE81" s="72">
        <v>480</v>
      </c>
      <c r="BF81" s="71">
        <f t="shared" ref="BF81:BF86" si="318">(BE81*$D81*$E81*$G81*$J81*$BF$12)</f>
        <v>10710604.799999999</v>
      </c>
      <c r="BG81" s="72">
        <v>0</v>
      </c>
      <c r="BH81" s="71">
        <f t="shared" ref="BH81:BH86" si="319">(BG81*$D81*$E81*$G81*$J81*$BH$12)</f>
        <v>0</v>
      </c>
      <c r="BI81" s="72"/>
      <c r="BJ81" s="71">
        <f t="shared" ref="BJ81:BJ86" si="320">(BI81*$D81*$E81*$G81*$J81*$BJ$12)</f>
        <v>0</v>
      </c>
      <c r="BK81" s="72">
        <v>0</v>
      </c>
      <c r="BL81" s="71">
        <f t="shared" ref="BL81:BL86" si="321">(BK81*$D81*$E81*$G81*$J81*$BL$12)</f>
        <v>0</v>
      </c>
      <c r="BM81" s="72">
        <v>79</v>
      </c>
      <c r="BN81" s="71">
        <f t="shared" ref="BN81:BN86" si="322">(BM81*$D81*$E81*$G81*$J81*$BN$12)</f>
        <v>1939065.7440000002</v>
      </c>
      <c r="BO81" s="72"/>
      <c r="BP81" s="71">
        <f t="shared" ref="BP81:BP86" si="323">(BO81*$D81*$E81*$G81*$J81*$BP$12)</f>
        <v>0</v>
      </c>
      <c r="BQ81" s="72">
        <v>20</v>
      </c>
      <c r="BR81" s="71">
        <f t="shared" ref="BR81:BR86" si="324">(BQ81*$D81*$E81*$G81*$J81*$BR$12)</f>
        <v>557844</v>
      </c>
      <c r="BS81" s="72"/>
      <c r="BT81" s="71">
        <f t="shared" ref="BT81:BT86" si="325">(BS81*$D81*$E81*$G81*$J81*$BT$12)</f>
        <v>0</v>
      </c>
      <c r="BU81" s="72">
        <v>60</v>
      </c>
      <c r="BV81" s="71">
        <f t="shared" ref="BV81:BV86" si="326">(BU81*$D81*$E81*$G81*$J81*$BV$12)</f>
        <v>1673531.9999999998</v>
      </c>
      <c r="BW81" s="72">
        <v>70</v>
      </c>
      <c r="BX81" s="71">
        <f t="shared" ref="BX81:BX86" si="327">(BW81*$D81*$E81*$G81*$J81*$BX$12)</f>
        <v>1561963.1999999997</v>
      </c>
      <c r="BY81" s="72">
        <v>28</v>
      </c>
      <c r="BZ81" s="71">
        <f t="shared" ref="BZ81:BZ86" si="328">(BY81*$D81*$E81*$G81*$J81*$BZ$12)</f>
        <v>624785.28</v>
      </c>
      <c r="CA81" s="72">
        <v>0</v>
      </c>
      <c r="CB81" s="71">
        <f t="shared" ref="CB81:CB86" si="329">(CA81*$D81*$E81*$G81*$I81*$CB$12)</f>
        <v>0</v>
      </c>
      <c r="CC81" s="72">
        <v>0</v>
      </c>
      <c r="CD81" s="71">
        <f t="shared" ref="CD81:CD86" si="330">(CC81*$D81*$E81*$G81*$I81*$CD$12)</f>
        <v>0</v>
      </c>
      <c r="CE81" s="72">
        <v>0</v>
      </c>
      <c r="CF81" s="71">
        <f t="shared" ref="CF81:CF86" si="331">(CE81*$D81*$E81*$G81*$I81*$CF$12)</f>
        <v>0</v>
      </c>
      <c r="CG81" s="72"/>
      <c r="CH81" s="72">
        <f t="shared" ref="CH81:CH86" si="332">(CG81*$D81*$E81*$G81*$I81*$CH$12)</f>
        <v>0</v>
      </c>
      <c r="CI81" s="72"/>
      <c r="CJ81" s="71">
        <f t="shared" ref="CJ81:CJ86" si="333">(CI81*$D81*$E81*$G81*$J81*$CJ$12)</f>
        <v>0</v>
      </c>
      <c r="CK81" s="72">
        <v>0</v>
      </c>
      <c r="CL81" s="71">
        <f t="shared" ref="CL81:CL86" si="334">(CK81*$D81*$E81*$G81*$I81*$CL$12)</f>
        <v>0</v>
      </c>
      <c r="CM81" s="72"/>
      <c r="CN81" s="71">
        <f t="shared" ref="CN81:CN86" si="335">(CM81*$D81*$E81*$G81*$I81*$CN$12)</f>
        <v>0</v>
      </c>
      <c r="CO81" s="72"/>
      <c r="CP81" s="71">
        <f t="shared" ref="CP81:CP86" si="336">(CO81*$D81*$E81*$G81*$I81*$CP$12)</f>
        <v>0</v>
      </c>
      <c r="CQ81" s="72">
        <v>35</v>
      </c>
      <c r="CR81" s="71">
        <f t="shared" ref="CR81:CR86" si="337">(CQ81*$D81*$E81*$G81*$I81*$CR$12)</f>
        <v>735424.33999999985</v>
      </c>
      <c r="CS81" s="72">
        <v>50</v>
      </c>
      <c r="CT81" s="71">
        <f t="shared" ref="CT81:CT86" si="338">(CS81*$D81*$E81*$G81*$I81*$CT$12)</f>
        <v>1050606.1999999997</v>
      </c>
      <c r="CU81" s="72">
        <v>0</v>
      </c>
      <c r="CV81" s="71">
        <f t="shared" ref="CV81:CV86" si="339">(CU81*$D81*$E81*$G81*$J81*$CV$12)</f>
        <v>0</v>
      </c>
      <c r="CW81" s="86">
        <v>0</v>
      </c>
      <c r="CX81" s="71">
        <f t="shared" ref="CX81:CX86" si="340">(CW81*$D81*$E81*$G81*$J81*$CX$12)</f>
        <v>0</v>
      </c>
      <c r="CY81" s="72"/>
      <c r="CZ81" s="71">
        <f t="shared" ref="CZ81:CZ86" si="341">(CY81*$D81*$E81*$G81*$I81*$CZ$12)</f>
        <v>0</v>
      </c>
      <c r="DA81" s="72">
        <v>0</v>
      </c>
      <c r="DB81" s="77">
        <f t="shared" ref="DB81:DB86" si="342">(DA81*$D81*$E81*$G81*$J81*$DB$12)</f>
        <v>0</v>
      </c>
      <c r="DC81" s="72">
        <v>70</v>
      </c>
      <c r="DD81" s="71">
        <f t="shared" ref="DD81:DD86" si="343">(DC81*$D81*$E81*$G81*$J81*$DD$12)</f>
        <v>1561963.1999999997</v>
      </c>
      <c r="DE81" s="87"/>
      <c r="DF81" s="71">
        <f t="shared" ref="DF81:DF86" si="344">(DE81*$D81*$E81*$G81*$J81*$DF$12)</f>
        <v>0</v>
      </c>
      <c r="DG81" s="72">
        <v>5</v>
      </c>
      <c r="DH81" s="71">
        <f t="shared" ref="DH81:DH86" si="345">(DG81*$D81*$E81*$G81*$J81*$DH$12)</f>
        <v>126072.74399999999</v>
      </c>
      <c r="DI81" s="72"/>
      <c r="DJ81" s="71">
        <f t="shared" ref="DJ81:DJ86" si="346">(DI81*$D81*$E81*$G81*$K81*$DJ$12)</f>
        <v>0</v>
      </c>
      <c r="DK81" s="72">
        <v>8</v>
      </c>
      <c r="DL81" s="97">
        <f t="shared" ref="DL81:DL86" si="347">(DK81*$D81*$E81*$G81*$L81*$DL$12)</f>
        <v>327693.5039999999</v>
      </c>
      <c r="DM81" s="81">
        <f t="shared" ref="DM81:DN93" si="348">SUM(M81,O81,Q81,S81,U81,W81,Y81,AA81,AC81,AE81,AG81,AI81,AK81,AO81,AQ81,CE81,AS81,AU81,AW81,AY81,BA81,CI81,BC81,BE81,BG81,BK81,AM81,BM81,BO81,BQ81,BS81,BU81,BW81,BY81,CA81,CC81,CG81,CK81,CM81,CO81,CQ81,CS81,CU81,CW81,BI81,CY81,DA81,DC81,DE81,DG81,DI81,DK81)</f>
        <v>1575</v>
      </c>
      <c r="DN81" s="79">
        <f t="shared" si="348"/>
        <v>34573922.612000003</v>
      </c>
    </row>
    <row r="82" spans="1:118" ht="15.75" customHeight="1" x14ac:dyDescent="0.25">
      <c r="A82" s="82"/>
      <c r="B82" s="83">
        <v>57</v>
      </c>
      <c r="C82" s="65" t="s">
        <v>206</v>
      </c>
      <c r="D82" s="66">
        <v>22900</v>
      </c>
      <c r="E82" s="84">
        <v>0.62</v>
      </c>
      <c r="F82" s="84"/>
      <c r="G82" s="67">
        <v>1</v>
      </c>
      <c r="H82" s="68"/>
      <c r="I82" s="66">
        <v>1.4</v>
      </c>
      <c r="J82" s="66">
        <v>1.68</v>
      </c>
      <c r="K82" s="66">
        <v>2.23</v>
      </c>
      <c r="L82" s="69">
        <v>2.57</v>
      </c>
      <c r="M82" s="72"/>
      <c r="N82" s="71">
        <f t="shared" si="296"/>
        <v>0</v>
      </c>
      <c r="O82" s="72"/>
      <c r="P82" s="72">
        <f t="shared" si="297"/>
        <v>0</v>
      </c>
      <c r="Q82" s="72">
        <v>1856</v>
      </c>
      <c r="R82" s="71">
        <f t="shared" si="298"/>
        <v>40581291.519999996</v>
      </c>
      <c r="S82" s="72"/>
      <c r="T82" s="71">
        <f t="shared" si="299"/>
        <v>0</v>
      </c>
      <c r="U82" s="72"/>
      <c r="V82" s="71">
        <f t="shared" si="300"/>
        <v>0</v>
      </c>
      <c r="W82" s="72"/>
      <c r="X82" s="71">
        <f t="shared" si="301"/>
        <v>0</v>
      </c>
      <c r="Y82" s="72"/>
      <c r="Z82" s="71">
        <f t="shared" si="302"/>
        <v>0</v>
      </c>
      <c r="AA82" s="72"/>
      <c r="AB82" s="71">
        <f t="shared" si="303"/>
        <v>0</v>
      </c>
      <c r="AC82" s="72"/>
      <c r="AD82" s="71">
        <f t="shared" si="304"/>
        <v>0</v>
      </c>
      <c r="AE82" s="72"/>
      <c r="AF82" s="71">
        <f t="shared" si="305"/>
        <v>0</v>
      </c>
      <c r="AG82" s="74"/>
      <c r="AH82" s="71">
        <f t="shared" si="306"/>
        <v>0</v>
      </c>
      <c r="AI82" s="72">
        <v>52</v>
      </c>
      <c r="AJ82" s="71">
        <f t="shared" si="307"/>
        <v>1136975.8400000001</v>
      </c>
      <c r="AK82" s="86">
        <v>0</v>
      </c>
      <c r="AL82" s="71">
        <f t="shared" si="308"/>
        <v>0</v>
      </c>
      <c r="AM82" s="72"/>
      <c r="AN82" s="71">
        <f t="shared" si="309"/>
        <v>0</v>
      </c>
      <c r="AO82" s="72"/>
      <c r="AP82" s="71">
        <f t="shared" si="310"/>
        <v>0</v>
      </c>
      <c r="AQ82" s="72"/>
      <c r="AR82" s="72">
        <f t="shared" si="311"/>
        <v>0</v>
      </c>
      <c r="AS82" s="72"/>
      <c r="AT82" s="72">
        <f t="shared" si="312"/>
        <v>0</v>
      </c>
      <c r="AU82" s="72"/>
      <c r="AV82" s="71">
        <f t="shared" si="313"/>
        <v>0</v>
      </c>
      <c r="AW82" s="72"/>
      <c r="AX82" s="71">
        <f t="shared" si="314"/>
        <v>0</v>
      </c>
      <c r="AY82" s="72"/>
      <c r="AZ82" s="71">
        <f t="shared" si="315"/>
        <v>0</v>
      </c>
      <c r="BA82" s="72">
        <v>83</v>
      </c>
      <c r="BB82" s="71">
        <f t="shared" si="316"/>
        <v>1814788.36</v>
      </c>
      <c r="BC82" s="72"/>
      <c r="BD82" s="71">
        <f t="shared" si="317"/>
        <v>0</v>
      </c>
      <c r="BE82" s="72">
        <v>1378</v>
      </c>
      <c r="BF82" s="71">
        <f t="shared" si="318"/>
        <v>32868937.919999998</v>
      </c>
      <c r="BG82" s="72"/>
      <c r="BH82" s="71">
        <f t="shared" si="319"/>
        <v>0</v>
      </c>
      <c r="BI82" s="72"/>
      <c r="BJ82" s="71">
        <f t="shared" si="320"/>
        <v>0</v>
      </c>
      <c r="BK82" s="72"/>
      <c r="BL82" s="71">
        <f t="shared" si="321"/>
        <v>0</v>
      </c>
      <c r="BM82" s="72">
        <v>230</v>
      </c>
      <c r="BN82" s="71">
        <f t="shared" si="322"/>
        <v>6034717.9200000009</v>
      </c>
      <c r="BO82" s="72">
        <v>1</v>
      </c>
      <c r="BP82" s="71">
        <f t="shared" si="323"/>
        <v>23852.639999999999</v>
      </c>
      <c r="BQ82" s="72">
        <v>37</v>
      </c>
      <c r="BR82" s="71">
        <f t="shared" si="324"/>
        <v>1103184.5999999999</v>
      </c>
      <c r="BS82" s="72"/>
      <c r="BT82" s="71">
        <f t="shared" si="325"/>
        <v>0</v>
      </c>
      <c r="BU82" s="72">
        <v>130</v>
      </c>
      <c r="BV82" s="71">
        <f t="shared" si="326"/>
        <v>3876053.9999999995</v>
      </c>
      <c r="BW82" s="72">
        <v>130</v>
      </c>
      <c r="BX82" s="71">
        <f t="shared" si="327"/>
        <v>3100843.1999999997</v>
      </c>
      <c r="BY82" s="72">
        <v>88</v>
      </c>
      <c r="BZ82" s="71">
        <f t="shared" si="328"/>
        <v>2099032.3199999998</v>
      </c>
      <c r="CA82" s="72"/>
      <c r="CB82" s="71">
        <f t="shared" si="329"/>
        <v>0</v>
      </c>
      <c r="CC82" s="72"/>
      <c r="CD82" s="71">
        <f t="shared" si="330"/>
        <v>0</v>
      </c>
      <c r="CE82" s="72"/>
      <c r="CF82" s="71">
        <f t="shared" si="331"/>
        <v>0</v>
      </c>
      <c r="CG82" s="72"/>
      <c r="CH82" s="72">
        <f t="shared" si="332"/>
        <v>0</v>
      </c>
      <c r="CI82" s="72"/>
      <c r="CJ82" s="71">
        <f t="shared" si="333"/>
        <v>0</v>
      </c>
      <c r="CK82" s="72"/>
      <c r="CL82" s="71">
        <f t="shared" si="334"/>
        <v>0</v>
      </c>
      <c r="CM82" s="72"/>
      <c r="CN82" s="71">
        <f t="shared" si="335"/>
        <v>0</v>
      </c>
      <c r="CO82" s="72"/>
      <c r="CP82" s="71">
        <f t="shared" si="336"/>
        <v>0</v>
      </c>
      <c r="CQ82" s="72">
        <v>111</v>
      </c>
      <c r="CR82" s="71">
        <f t="shared" si="337"/>
        <v>2493197.1959999995</v>
      </c>
      <c r="CS82" s="72">
        <v>213</v>
      </c>
      <c r="CT82" s="71">
        <f t="shared" si="338"/>
        <v>4784243.2679999992</v>
      </c>
      <c r="CU82" s="72"/>
      <c r="CV82" s="71">
        <f t="shared" si="339"/>
        <v>0</v>
      </c>
      <c r="CW82" s="86">
        <v>0</v>
      </c>
      <c r="CX82" s="71">
        <f t="shared" si="340"/>
        <v>0</v>
      </c>
      <c r="CY82" s="72"/>
      <c r="CZ82" s="71">
        <f t="shared" si="341"/>
        <v>0</v>
      </c>
      <c r="DA82" s="72"/>
      <c r="DB82" s="77">
        <f t="shared" si="342"/>
        <v>0</v>
      </c>
      <c r="DC82" s="72">
        <v>180</v>
      </c>
      <c r="DD82" s="71">
        <f t="shared" si="343"/>
        <v>4293475.2</v>
      </c>
      <c r="DE82" s="87"/>
      <c r="DF82" s="71">
        <f t="shared" si="344"/>
        <v>0</v>
      </c>
      <c r="DG82" s="72">
        <v>1</v>
      </c>
      <c r="DH82" s="71">
        <f t="shared" si="345"/>
        <v>26953.483199999995</v>
      </c>
      <c r="DI82" s="72"/>
      <c r="DJ82" s="71">
        <f t="shared" si="346"/>
        <v>0</v>
      </c>
      <c r="DK82" s="72">
        <v>14</v>
      </c>
      <c r="DL82" s="97">
        <f t="shared" si="347"/>
        <v>613012.848</v>
      </c>
      <c r="DM82" s="81">
        <f t="shared" si="348"/>
        <v>4504</v>
      </c>
      <c r="DN82" s="79">
        <f t="shared" si="348"/>
        <v>104850560.31519999</v>
      </c>
    </row>
    <row r="83" spans="1:118" ht="15.75" customHeight="1" x14ac:dyDescent="0.25">
      <c r="A83" s="82"/>
      <c r="B83" s="83">
        <v>58</v>
      </c>
      <c r="C83" s="65" t="s">
        <v>207</v>
      </c>
      <c r="D83" s="66">
        <v>22900</v>
      </c>
      <c r="E83" s="84">
        <v>1.4</v>
      </c>
      <c r="F83" s="84"/>
      <c r="G83" s="67">
        <v>1</v>
      </c>
      <c r="H83" s="68"/>
      <c r="I83" s="66">
        <v>1.4</v>
      </c>
      <c r="J83" s="66">
        <v>1.68</v>
      </c>
      <c r="K83" s="66">
        <v>2.23</v>
      </c>
      <c r="L83" s="69">
        <v>2.57</v>
      </c>
      <c r="M83" s="72"/>
      <c r="N83" s="71">
        <f t="shared" si="296"/>
        <v>0</v>
      </c>
      <c r="O83" s="72"/>
      <c r="P83" s="72">
        <f t="shared" si="297"/>
        <v>0</v>
      </c>
      <c r="Q83" s="72">
        <v>5</v>
      </c>
      <c r="R83" s="71">
        <f t="shared" si="298"/>
        <v>246862.00000000003</v>
      </c>
      <c r="S83" s="72"/>
      <c r="T83" s="71">
        <f t="shared" si="299"/>
        <v>0</v>
      </c>
      <c r="U83" s="72">
        <v>0</v>
      </c>
      <c r="V83" s="71">
        <f t="shared" si="300"/>
        <v>0</v>
      </c>
      <c r="W83" s="72">
        <v>0</v>
      </c>
      <c r="X83" s="71">
        <f t="shared" si="301"/>
        <v>0</v>
      </c>
      <c r="Y83" s="72"/>
      <c r="Z83" s="71">
        <f t="shared" si="302"/>
        <v>0</v>
      </c>
      <c r="AA83" s="72">
        <v>0</v>
      </c>
      <c r="AB83" s="71">
        <f t="shared" si="303"/>
        <v>0</v>
      </c>
      <c r="AC83" s="72"/>
      <c r="AD83" s="71">
        <f t="shared" si="304"/>
        <v>0</v>
      </c>
      <c r="AE83" s="72">
        <v>0</v>
      </c>
      <c r="AF83" s="71">
        <f t="shared" si="305"/>
        <v>0</v>
      </c>
      <c r="AG83" s="74"/>
      <c r="AH83" s="71">
        <f t="shared" si="306"/>
        <v>0</v>
      </c>
      <c r="AI83" s="72">
        <v>30</v>
      </c>
      <c r="AJ83" s="71">
        <f t="shared" si="307"/>
        <v>1481171.9999999998</v>
      </c>
      <c r="AK83" s="86">
        <v>0</v>
      </c>
      <c r="AL83" s="71">
        <f t="shared" si="308"/>
        <v>0</v>
      </c>
      <c r="AM83" s="72"/>
      <c r="AN83" s="71">
        <f t="shared" si="309"/>
        <v>0</v>
      </c>
      <c r="AO83" s="72"/>
      <c r="AP83" s="71">
        <f t="shared" si="310"/>
        <v>0</v>
      </c>
      <c r="AQ83" s="72">
        <v>0</v>
      </c>
      <c r="AR83" s="72">
        <f t="shared" si="311"/>
        <v>0</v>
      </c>
      <c r="AS83" s="72">
        <v>0</v>
      </c>
      <c r="AT83" s="72">
        <f t="shared" si="312"/>
        <v>0</v>
      </c>
      <c r="AU83" s="72">
        <v>0</v>
      </c>
      <c r="AV83" s="71">
        <f t="shared" si="313"/>
        <v>0</v>
      </c>
      <c r="AW83" s="72">
        <v>0</v>
      </c>
      <c r="AX83" s="71">
        <f t="shared" si="314"/>
        <v>0</v>
      </c>
      <c r="AY83" s="72">
        <v>0</v>
      </c>
      <c r="AZ83" s="71">
        <f t="shared" si="315"/>
        <v>0</v>
      </c>
      <c r="BA83" s="72"/>
      <c r="BB83" s="71">
        <f t="shared" si="316"/>
        <v>0</v>
      </c>
      <c r="BC83" s="72"/>
      <c r="BD83" s="71">
        <f t="shared" si="317"/>
        <v>0</v>
      </c>
      <c r="BE83" s="72">
        <v>5</v>
      </c>
      <c r="BF83" s="71">
        <f t="shared" si="318"/>
        <v>269304</v>
      </c>
      <c r="BG83" s="72">
        <v>0</v>
      </c>
      <c r="BH83" s="71">
        <f t="shared" si="319"/>
        <v>0</v>
      </c>
      <c r="BI83" s="72"/>
      <c r="BJ83" s="71">
        <f t="shared" si="320"/>
        <v>0</v>
      </c>
      <c r="BK83" s="72">
        <v>0</v>
      </c>
      <c r="BL83" s="71">
        <f t="shared" si="321"/>
        <v>0</v>
      </c>
      <c r="BM83" s="72">
        <v>8</v>
      </c>
      <c r="BN83" s="71">
        <f t="shared" si="322"/>
        <v>473975.03999999992</v>
      </c>
      <c r="BO83" s="72"/>
      <c r="BP83" s="71">
        <f t="shared" si="323"/>
        <v>0</v>
      </c>
      <c r="BQ83" s="72"/>
      <c r="BR83" s="71">
        <f t="shared" si="324"/>
        <v>0</v>
      </c>
      <c r="BS83" s="72"/>
      <c r="BT83" s="71">
        <f t="shared" si="325"/>
        <v>0</v>
      </c>
      <c r="BU83" s="72">
        <v>1</v>
      </c>
      <c r="BV83" s="71">
        <f t="shared" si="326"/>
        <v>67325.999999999985</v>
      </c>
      <c r="BW83" s="72">
        <v>1</v>
      </c>
      <c r="BX83" s="71">
        <f t="shared" si="327"/>
        <v>53860.799999999988</v>
      </c>
      <c r="BY83" s="72"/>
      <c r="BZ83" s="71">
        <f t="shared" si="328"/>
        <v>0</v>
      </c>
      <c r="CA83" s="72">
        <v>0</v>
      </c>
      <c r="CB83" s="71">
        <f t="shared" si="329"/>
        <v>0</v>
      </c>
      <c r="CC83" s="72">
        <v>0</v>
      </c>
      <c r="CD83" s="71">
        <f t="shared" si="330"/>
        <v>0</v>
      </c>
      <c r="CE83" s="72">
        <v>0</v>
      </c>
      <c r="CF83" s="71">
        <f t="shared" si="331"/>
        <v>0</v>
      </c>
      <c r="CG83" s="72"/>
      <c r="CH83" s="72">
        <f t="shared" si="332"/>
        <v>0</v>
      </c>
      <c r="CI83" s="72"/>
      <c r="CJ83" s="71">
        <f t="shared" si="333"/>
        <v>0</v>
      </c>
      <c r="CK83" s="72"/>
      <c r="CL83" s="71">
        <f t="shared" si="334"/>
        <v>0</v>
      </c>
      <c r="CM83" s="72"/>
      <c r="CN83" s="71">
        <f t="shared" si="335"/>
        <v>0</v>
      </c>
      <c r="CO83" s="72"/>
      <c r="CP83" s="71">
        <f t="shared" si="336"/>
        <v>0</v>
      </c>
      <c r="CQ83" s="72"/>
      <c r="CR83" s="71">
        <f t="shared" si="337"/>
        <v>0</v>
      </c>
      <c r="CS83" s="72"/>
      <c r="CT83" s="71">
        <f t="shared" si="338"/>
        <v>0</v>
      </c>
      <c r="CU83" s="72">
        <v>0</v>
      </c>
      <c r="CV83" s="71">
        <f t="shared" si="339"/>
        <v>0</v>
      </c>
      <c r="CW83" s="86">
        <v>0</v>
      </c>
      <c r="CX83" s="71">
        <f t="shared" si="340"/>
        <v>0</v>
      </c>
      <c r="CY83" s="72"/>
      <c r="CZ83" s="71">
        <f t="shared" si="341"/>
        <v>0</v>
      </c>
      <c r="DA83" s="72">
        <v>0</v>
      </c>
      <c r="DB83" s="77">
        <f t="shared" si="342"/>
        <v>0</v>
      </c>
      <c r="DC83" s="72">
        <v>4</v>
      </c>
      <c r="DD83" s="71">
        <f t="shared" si="343"/>
        <v>215443.19999999995</v>
      </c>
      <c r="DE83" s="87"/>
      <c r="DF83" s="71">
        <f t="shared" si="344"/>
        <v>0</v>
      </c>
      <c r="DG83" s="72">
        <v>3</v>
      </c>
      <c r="DH83" s="71">
        <f t="shared" si="345"/>
        <v>182588.11199999996</v>
      </c>
      <c r="DI83" s="72"/>
      <c r="DJ83" s="71">
        <f t="shared" si="346"/>
        <v>0</v>
      </c>
      <c r="DK83" s="72"/>
      <c r="DL83" s="97">
        <f t="shared" si="347"/>
        <v>0</v>
      </c>
      <c r="DM83" s="81">
        <f t="shared" si="348"/>
        <v>57</v>
      </c>
      <c r="DN83" s="79">
        <f t="shared" si="348"/>
        <v>2990531.1519999988</v>
      </c>
    </row>
    <row r="84" spans="1:118" ht="15.75" customHeight="1" x14ac:dyDescent="0.25">
      <c r="A84" s="82"/>
      <c r="B84" s="83">
        <v>59</v>
      </c>
      <c r="C84" s="65" t="s">
        <v>208</v>
      </c>
      <c r="D84" s="66">
        <v>22900</v>
      </c>
      <c r="E84" s="84">
        <v>1.27</v>
      </c>
      <c r="F84" s="84"/>
      <c r="G84" s="67">
        <v>1</v>
      </c>
      <c r="H84" s="68"/>
      <c r="I84" s="66">
        <v>1.4</v>
      </c>
      <c r="J84" s="66">
        <v>1.68</v>
      </c>
      <c r="K84" s="66">
        <v>2.23</v>
      </c>
      <c r="L84" s="69">
        <v>2.57</v>
      </c>
      <c r="M84" s="72">
        <v>14</v>
      </c>
      <c r="N84" s="71">
        <f t="shared" si="296"/>
        <v>627029.48</v>
      </c>
      <c r="O84" s="72"/>
      <c r="P84" s="72">
        <f t="shared" si="297"/>
        <v>0</v>
      </c>
      <c r="Q84" s="72">
        <v>1</v>
      </c>
      <c r="R84" s="71">
        <f t="shared" si="298"/>
        <v>44787.82</v>
      </c>
      <c r="S84" s="72"/>
      <c r="T84" s="71">
        <f t="shared" si="299"/>
        <v>0</v>
      </c>
      <c r="U84" s="72"/>
      <c r="V84" s="71">
        <f t="shared" si="300"/>
        <v>0</v>
      </c>
      <c r="W84" s="72"/>
      <c r="X84" s="71">
        <f t="shared" si="301"/>
        <v>0</v>
      </c>
      <c r="Y84" s="72"/>
      <c r="Z84" s="71">
        <f t="shared" si="302"/>
        <v>0</v>
      </c>
      <c r="AA84" s="72"/>
      <c r="AB84" s="71">
        <f t="shared" si="303"/>
        <v>0</v>
      </c>
      <c r="AC84" s="72">
        <v>36</v>
      </c>
      <c r="AD84" s="71">
        <f t="shared" si="304"/>
        <v>1612361.52</v>
      </c>
      <c r="AE84" s="72"/>
      <c r="AF84" s="71">
        <f t="shared" si="305"/>
        <v>0</v>
      </c>
      <c r="AG84" s="74"/>
      <c r="AH84" s="71">
        <f t="shared" si="306"/>
        <v>0</v>
      </c>
      <c r="AI84" s="72">
        <v>33</v>
      </c>
      <c r="AJ84" s="71">
        <f t="shared" si="307"/>
        <v>1477998.06</v>
      </c>
      <c r="AK84" s="86">
        <v>0</v>
      </c>
      <c r="AL84" s="71">
        <f t="shared" si="308"/>
        <v>0</v>
      </c>
      <c r="AM84" s="72"/>
      <c r="AN84" s="77">
        <f t="shared" si="309"/>
        <v>0</v>
      </c>
      <c r="AO84" s="72"/>
      <c r="AP84" s="71">
        <f t="shared" si="310"/>
        <v>0</v>
      </c>
      <c r="AQ84" s="72">
        <v>1</v>
      </c>
      <c r="AR84" s="72">
        <f t="shared" si="311"/>
        <v>36644.58</v>
      </c>
      <c r="AS84" s="72">
        <v>18</v>
      </c>
      <c r="AT84" s="72">
        <f t="shared" si="312"/>
        <v>842825.33999999985</v>
      </c>
      <c r="AU84" s="72"/>
      <c r="AV84" s="71">
        <f t="shared" si="313"/>
        <v>0</v>
      </c>
      <c r="AW84" s="72"/>
      <c r="AX84" s="71">
        <f t="shared" si="314"/>
        <v>0</v>
      </c>
      <c r="AY84" s="72"/>
      <c r="AZ84" s="71">
        <f t="shared" si="315"/>
        <v>0</v>
      </c>
      <c r="BA84" s="72">
        <v>4</v>
      </c>
      <c r="BB84" s="71">
        <f t="shared" si="316"/>
        <v>179151.28</v>
      </c>
      <c r="BC84" s="72">
        <v>1</v>
      </c>
      <c r="BD84" s="71">
        <f t="shared" si="317"/>
        <v>44787.82</v>
      </c>
      <c r="BE84" s="72">
        <v>34</v>
      </c>
      <c r="BF84" s="71">
        <f t="shared" si="318"/>
        <v>1661220.96</v>
      </c>
      <c r="BG84" s="72">
        <v>1</v>
      </c>
      <c r="BH84" s="71">
        <f t="shared" si="319"/>
        <v>48859.439999999995</v>
      </c>
      <c r="BI84" s="72"/>
      <c r="BJ84" s="71">
        <f t="shared" si="320"/>
        <v>0</v>
      </c>
      <c r="BK84" s="72"/>
      <c r="BL84" s="71">
        <f t="shared" si="321"/>
        <v>0</v>
      </c>
      <c r="BM84" s="72">
        <v>25</v>
      </c>
      <c r="BN84" s="71">
        <f t="shared" si="322"/>
        <v>1343634.6</v>
      </c>
      <c r="BO84" s="72">
        <v>12</v>
      </c>
      <c r="BP84" s="71">
        <f t="shared" si="323"/>
        <v>586313.28</v>
      </c>
      <c r="BQ84" s="72">
        <v>49</v>
      </c>
      <c r="BR84" s="71">
        <f t="shared" si="324"/>
        <v>2992640.7</v>
      </c>
      <c r="BS84" s="72">
        <v>3</v>
      </c>
      <c r="BT84" s="71">
        <f t="shared" si="325"/>
        <v>131920.48800000001</v>
      </c>
      <c r="BU84" s="72">
        <v>5</v>
      </c>
      <c r="BV84" s="71">
        <f t="shared" si="326"/>
        <v>305371.5</v>
      </c>
      <c r="BW84" s="72">
        <v>7</v>
      </c>
      <c r="BX84" s="71">
        <f t="shared" si="327"/>
        <v>342016.08</v>
      </c>
      <c r="BY84" s="72"/>
      <c r="BZ84" s="79">
        <f t="shared" si="328"/>
        <v>0</v>
      </c>
      <c r="CA84" s="72"/>
      <c r="CB84" s="71">
        <f t="shared" si="329"/>
        <v>0</v>
      </c>
      <c r="CC84" s="72"/>
      <c r="CD84" s="71">
        <f t="shared" si="330"/>
        <v>0</v>
      </c>
      <c r="CE84" s="72"/>
      <c r="CF84" s="71">
        <f t="shared" si="331"/>
        <v>0</v>
      </c>
      <c r="CG84" s="72"/>
      <c r="CH84" s="72">
        <f t="shared" si="332"/>
        <v>0</v>
      </c>
      <c r="CI84" s="72"/>
      <c r="CJ84" s="71">
        <f t="shared" si="333"/>
        <v>0</v>
      </c>
      <c r="CK84" s="72"/>
      <c r="CL84" s="71">
        <f t="shared" si="334"/>
        <v>0</v>
      </c>
      <c r="CM84" s="72">
        <v>2</v>
      </c>
      <c r="CN84" s="71">
        <f t="shared" si="335"/>
        <v>57002.679999999993</v>
      </c>
      <c r="CO84" s="72">
        <v>19</v>
      </c>
      <c r="CP84" s="71">
        <f t="shared" si="336"/>
        <v>541525.46</v>
      </c>
      <c r="CQ84" s="72">
        <v>4</v>
      </c>
      <c r="CR84" s="71">
        <f t="shared" si="337"/>
        <v>184037.22399999996</v>
      </c>
      <c r="CS84" s="72">
        <v>12</v>
      </c>
      <c r="CT84" s="71">
        <f t="shared" si="338"/>
        <v>552111.6719999999</v>
      </c>
      <c r="CU84" s="72"/>
      <c r="CV84" s="71">
        <f t="shared" si="339"/>
        <v>0</v>
      </c>
      <c r="CW84" s="86">
        <v>19</v>
      </c>
      <c r="CX84" s="71">
        <f t="shared" si="340"/>
        <v>835496.424</v>
      </c>
      <c r="CY84" s="72"/>
      <c r="CZ84" s="71">
        <f t="shared" si="341"/>
        <v>0</v>
      </c>
      <c r="DA84" s="72"/>
      <c r="DB84" s="77">
        <f t="shared" si="342"/>
        <v>0</v>
      </c>
      <c r="DC84" s="72">
        <v>4</v>
      </c>
      <c r="DD84" s="71">
        <f t="shared" si="343"/>
        <v>195437.75999999998</v>
      </c>
      <c r="DE84" s="87"/>
      <c r="DF84" s="71">
        <f t="shared" si="344"/>
        <v>0</v>
      </c>
      <c r="DG84" s="72">
        <v>5</v>
      </c>
      <c r="DH84" s="71">
        <f t="shared" si="345"/>
        <v>276055.83599999995</v>
      </c>
      <c r="DI84" s="72">
        <v>2</v>
      </c>
      <c r="DJ84" s="71">
        <f t="shared" si="346"/>
        <v>155652.21599999999</v>
      </c>
      <c r="DK84" s="72"/>
      <c r="DL84" s="79">
        <f t="shared" si="347"/>
        <v>0</v>
      </c>
      <c r="DM84" s="81">
        <f t="shared" si="348"/>
        <v>311</v>
      </c>
      <c r="DN84" s="79">
        <f t="shared" si="348"/>
        <v>15074882.219999999</v>
      </c>
    </row>
    <row r="85" spans="1:118" ht="15.75" customHeight="1" x14ac:dyDescent="0.25">
      <c r="A85" s="82"/>
      <c r="B85" s="83">
        <v>60</v>
      </c>
      <c r="C85" s="65" t="s">
        <v>209</v>
      </c>
      <c r="D85" s="66">
        <v>22900</v>
      </c>
      <c r="E85" s="84">
        <v>3.12</v>
      </c>
      <c r="F85" s="84"/>
      <c r="G85" s="67">
        <v>1</v>
      </c>
      <c r="H85" s="68"/>
      <c r="I85" s="66">
        <v>1.4</v>
      </c>
      <c r="J85" s="66">
        <v>1.68</v>
      </c>
      <c r="K85" s="66">
        <v>2.23</v>
      </c>
      <c r="L85" s="69">
        <v>2.57</v>
      </c>
      <c r="M85" s="72">
        <v>13</v>
      </c>
      <c r="N85" s="71">
        <f t="shared" si="296"/>
        <v>1430388.96</v>
      </c>
      <c r="O85" s="72"/>
      <c r="P85" s="72">
        <f t="shared" si="297"/>
        <v>0</v>
      </c>
      <c r="Q85" s="72"/>
      <c r="R85" s="71">
        <f t="shared" si="298"/>
        <v>0</v>
      </c>
      <c r="S85" s="72"/>
      <c r="T85" s="71">
        <f t="shared" si="299"/>
        <v>0</v>
      </c>
      <c r="U85" s="72"/>
      <c r="V85" s="71">
        <f t="shared" si="300"/>
        <v>0</v>
      </c>
      <c r="W85" s="72"/>
      <c r="X85" s="71">
        <f t="shared" si="301"/>
        <v>0</v>
      </c>
      <c r="Y85" s="72"/>
      <c r="Z85" s="71">
        <f t="shared" si="302"/>
        <v>0</v>
      </c>
      <c r="AA85" s="72"/>
      <c r="AB85" s="71">
        <f t="shared" si="303"/>
        <v>0</v>
      </c>
      <c r="AC85" s="72">
        <v>7</v>
      </c>
      <c r="AD85" s="71">
        <f t="shared" si="304"/>
        <v>770209.44</v>
      </c>
      <c r="AE85" s="72"/>
      <c r="AF85" s="71">
        <f t="shared" si="305"/>
        <v>0</v>
      </c>
      <c r="AG85" s="74"/>
      <c r="AH85" s="71">
        <f t="shared" si="306"/>
        <v>0</v>
      </c>
      <c r="AI85" s="72"/>
      <c r="AJ85" s="71">
        <f t="shared" si="307"/>
        <v>0</v>
      </c>
      <c r="AK85" s="86">
        <v>0</v>
      </c>
      <c r="AL85" s="71">
        <f t="shared" si="308"/>
        <v>0</v>
      </c>
      <c r="AM85" s="72"/>
      <c r="AN85" s="77">
        <f t="shared" si="309"/>
        <v>0</v>
      </c>
      <c r="AO85" s="72"/>
      <c r="AP85" s="71">
        <f t="shared" si="310"/>
        <v>0</v>
      </c>
      <c r="AQ85" s="72"/>
      <c r="AR85" s="72">
        <f t="shared" si="311"/>
        <v>0</v>
      </c>
      <c r="AS85" s="72">
        <v>4</v>
      </c>
      <c r="AT85" s="72">
        <f t="shared" si="312"/>
        <v>460125.11999999994</v>
      </c>
      <c r="AU85" s="72"/>
      <c r="AV85" s="71">
        <f t="shared" si="313"/>
        <v>0</v>
      </c>
      <c r="AW85" s="72"/>
      <c r="AX85" s="71">
        <f t="shared" si="314"/>
        <v>0</v>
      </c>
      <c r="AY85" s="72"/>
      <c r="AZ85" s="71">
        <f t="shared" si="315"/>
        <v>0</v>
      </c>
      <c r="BA85" s="72"/>
      <c r="BB85" s="71">
        <f t="shared" si="316"/>
        <v>0</v>
      </c>
      <c r="BC85" s="72">
        <v>1</v>
      </c>
      <c r="BD85" s="71">
        <f t="shared" si="317"/>
        <v>110029.92000000001</v>
      </c>
      <c r="BE85" s="72">
        <v>3</v>
      </c>
      <c r="BF85" s="71">
        <f t="shared" si="318"/>
        <v>360097.92</v>
      </c>
      <c r="BG85" s="72">
        <v>7</v>
      </c>
      <c r="BH85" s="71">
        <f t="shared" si="319"/>
        <v>840228.48</v>
      </c>
      <c r="BI85" s="72"/>
      <c r="BJ85" s="71">
        <f t="shared" si="320"/>
        <v>0</v>
      </c>
      <c r="BK85" s="72"/>
      <c r="BL85" s="71">
        <f t="shared" si="321"/>
        <v>0</v>
      </c>
      <c r="BM85" s="72"/>
      <c r="BN85" s="71">
        <f t="shared" si="322"/>
        <v>0</v>
      </c>
      <c r="BO85" s="72">
        <v>0</v>
      </c>
      <c r="BP85" s="71">
        <f t="shared" si="323"/>
        <v>0</v>
      </c>
      <c r="BQ85" s="72"/>
      <c r="BR85" s="71">
        <f t="shared" si="324"/>
        <v>0</v>
      </c>
      <c r="BS85" s="72"/>
      <c r="BT85" s="71">
        <f t="shared" si="325"/>
        <v>0</v>
      </c>
      <c r="BU85" s="72"/>
      <c r="BV85" s="71">
        <f t="shared" si="326"/>
        <v>0</v>
      </c>
      <c r="BW85" s="72"/>
      <c r="BX85" s="71">
        <f t="shared" si="327"/>
        <v>0</v>
      </c>
      <c r="BY85" s="72"/>
      <c r="BZ85" s="79">
        <f t="shared" si="328"/>
        <v>0</v>
      </c>
      <c r="CA85" s="72"/>
      <c r="CB85" s="71">
        <f t="shared" si="329"/>
        <v>0</v>
      </c>
      <c r="CC85" s="72"/>
      <c r="CD85" s="71">
        <f t="shared" si="330"/>
        <v>0</v>
      </c>
      <c r="CE85" s="72"/>
      <c r="CF85" s="71">
        <f t="shared" si="331"/>
        <v>0</v>
      </c>
      <c r="CG85" s="72"/>
      <c r="CH85" s="72">
        <f t="shared" si="332"/>
        <v>0</v>
      </c>
      <c r="CI85" s="72"/>
      <c r="CJ85" s="71">
        <f t="shared" si="333"/>
        <v>0</v>
      </c>
      <c r="CK85" s="72"/>
      <c r="CL85" s="71">
        <f t="shared" si="334"/>
        <v>0</v>
      </c>
      <c r="CM85" s="72"/>
      <c r="CN85" s="71">
        <f t="shared" si="335"/>
        <v>0</v>
      </c>
      <c r="CO85" s="72">
        <v>1</v>
      </c>
      <c r="CP85" s="71">
        <f t="shared" si="336"/>
        <v>70019.039999999994</v>
      </c>
      <c r="CQ85" s="72"/>
      <c r="CR85" s="71">
        <f t="shared" si="337"/>
        <v>0</v>
      </c>
      <c r="CS85" s="72"/>
      <c r="CT85" s="71">
        <f t="shared" si="338"/>
        <v>0</v>
      </c>
      <c r="CU85" s="72"/>
      <c r="CV85" s="71">
        <f t="shared" si="339"/>
        <v>0</v>
      </c>
      <c r="CW85" s="86">
        <v>4</v>
      </c>
      <c r="CX85" s="71">
        <f t="shared" si="340"/>
        <v>432117.50400000002</v>
      </c>
      <c r="CY85" s="72"/>
      <c r="CZ85" s="71">
        <f t="shared" si="341"/>
        <v>0</v>
      </c>
      <c r="DA85" s="72"/>
      <c r="DB85" s="77">
        <f t="shared" si="342"/>
        <v>0</v>
      </c>
      <c r="DC85" s="72"/>
      <c r="DD85" s="71">
        <f t="shared" si="343"/>
        <v>0</v>
      </c>
      <c r="DE85" s="87"/>
      <c r="DF85" s="71">
        <f t="shared" si="344"/>
        <v>0</v>
      </c>
      <c r="DG85" s="72"/>
      <c r="DH85" s="71">
        <f t="shared" si="345"/>
        <v>0</v>
      </c>
      <c r="DI85" s="72"/>
      <c r="DJ85" s="71">
        <f t="shared" si="346"/>
        <v>0</v>
      </c>
      <c r="DK85" s="72"/>
      <c r="DL85" s="79">
        <f t="shared" si="347"/>
        <v>0</v>
      </c>
      <c r="DM85" s="81">
        <f t="shared" si="348"/>
        <v>40</v>
      </c>
      <c r="DN85" s="79">
        <f t="shared" si="348"/>
        <v>4473216.3839999996</v>
      </c>
    </row>
    <row r="86" spans="1:118" ht="15.75" customHeight="1" thickBot="1" x14ac:dyDescent="0.3">
      <c r="A86" s="98"/>
      <c r="B86" s="99">
        <v>61</v>
      </c>
      <c r="C86" s="100" t="s">
        <v>210</v>
      </c>
      <c r="D86" s="101">
        <v>22900</v>
      </c>
      <c r="E86" s="102">
        <v>4.51</v>
      </c>
      <c r="F86" s="102"/>
      <c r="G86" s="103">
        <v>1</v>
      </c>
      <c r="H86" s="104"/>
      <c r="I86" s="101">
        <v>1.4</v>
      </c>
      <c r="J86" s="101">
        <v>1.68</v>
      </c>
      <c r="K86" s="101">
        <v>2.23</v>
      </c>
      <c r="L86" s="105">
        <v>2.57</v>
      </c>
      <c r="M86" s="72"/>
      <c r="N86" s="106">
        <f t="shared" si="296"/>
        <v>0</v>
      </c>
      <c r="O86" s="72"/>
      <c r="P86" s="107">
        <f t="shared" si="297"/>
        <v>0</v>
      </c>
      <c r="Q86" s="107"/>
      <c r="R86" s="106">
        <f t="shared" si="298"/>
        <v>0</v>
      </c>
      <c r="S86" s="107"/>
      <c r="T86" s="106">
        <f t="shared" si="299"/>
        <v>0</v>
      </c>
      <c r="U86" s="107"/>
      <c r="V86" s="106">
        <f t="shared" si="300"/>
        <v>0</v>
      </c>
      <c r="W86" s="107"/>
      <c r="X86" s="106">
        <f t="shared" si="301"/>
        <v>0</v>
      </c>
      <c r="Y86" s="107"/>
      <c r="Z86" s="106">
        <f t="shared" si="302"/>
        <v>0</v>
      </c>
      <c r="AA86" s="107"/>
      <c r="AB86" s="106">
        <f t="shared" si="303"/>
        <v>0</v>
      </c>
      <c r="AC86" s="107"/>
      <c r="AD86" s="106">
        <f t="shared" si="304"/>
        <v>0</v>
      </c>
      <c r="AE86" s="107"/>
      <c r="AF86" s="106">
        <f t="shared" si="305"/>
        <v>0</v>
      </c>
      <c r="AG86" s="108"/>
      <c r="AH86" s="106">
        <f t="shared" si="306"/>
        <v>0</v>
      </c>
      <c r="AI86" s="107"/>
      <c r="AJ86" s="106">
        <f t="shared" si="307"/>
        <v>0</v>
      </c>
      <c r="AK86" s="109">
        <v>0</v>
      </c>
      <c r="AL86" s="106">
        <f t="shared" si="308"/>
        <v>0</v>
      </c>
      <c r="AM86" s="107"/>
      <c r="AN86" s="110">
        <f t="shared" si="309"/>
        <v>0</v>
      </c>
      <c r="AO86" s="107"/>
      <c r="AP86" s="106">
        <f t="shared" si="310"/>
        <v>0</v>
      </c>
      <c r="AQ86" s="107"/>
      <c r="AR86" s="107">
        <f t="shared" si="311"/>
        <v>0</v>
      </c>
      <c r="AS86" s="107"/>
      <c r="AT86" s="107">
        <f t="shared" si="312"/>
        <v>0</v>
      </c>
      <c r="AU86" s="107"/>
      <c r="AV86" s="106">
        <f t="shared" si="313"/>
        <v>0</v>
      </c>
      <c r="AW86" s="107"/>
      <c r="AX86" s="106">
        <f t="shared" si="314"/>
        <v>0</v>
      </c>
      <c r="AY86" s="107"/>
      <c r="AZ86" s="106">
        <f t="shared" si="315"/>
        <v>0</v>
      </c>
      <c r="BA86" s="107"/>
      <c r="BB86" s="106">
        <f t="shared" si="316"/>
        <v>0</v>
      </c>
      <c r="BC86" s="107"/>
      <c r="BD86" s="106">
        <f t="shared" si="317"/>
        <v>0</v>
      </c>
      <c r="BE86" s="107">
        <v>3</v>
      </c>
      <c r="BF86" s="106">
        <f t="shared" si="318"/>
        <v>520526.16</v>
      </c>
      <c r="BG86" s="107"/>
      <c r="BH86" s="106">
        <f t="shared" si="319"/>
        <v>0</v>
      </c>
      <c r="BI86" s="107"/>
      <c r="BJ86" s="106">
        <f t="shared" si="320"/>
        <v>0</v>
      </c>
      <c r="BK86" s="107"/>
      <c r="BL86" s="106">
        <f t="shared" si="321"/>
        <v>0</v>
      </c>
      <c r="BM86" s="107"/>
      <c r="BN86" s="106">
        <f t="shared" si="322"/>
        <v>0</v>
      </c>
      <c r="BO86" s="107">
        <v>0</v>
      </c>
      <c r="BP86" s="106">
        <f t="shared" si="323"/>
        <v>0</v>
      </c>
      <c r="BQ86" s="107"/>
      <c r="BR86" s="106">
        <f t="shared" si="324"/>
        <v>0</v>
      </c>
      <c r="BS86" s="107"/>
      <c r="BT86" s="106">
        <f t="shared" si="325"/>
        <v>0</v>
      </c>
      <c r="BU86" s="107"/>
      <c r="BV86" s="106">
        <f t="shared" si="326"/>
        <v>0</v>
      </c>
      <c r="BW86" s="107"/>
      <c r="BX86" s="106">
        <f t="shared" si="327"/>
        <v>0</v>
      </c>
      <c r="BY86" s="107"/>
      <c r="BZ86" s="111">
        <f t="shared" si="328"/>
        <v>0</v>
      </c>
      <c r="CA86" s="107"/>
      <c r="CB86" s="106">
        <f t="shared" si="329"/>
        <v>0</v>
      </c>
      <c r="CC86" s="107"/>
      <c r="CD86" s="106">
        <f t="shared" si="330"/>
        <v>0</v>
      </c>
      <c r="CE86" s="107"/>
      <c r="CF86" s="106">
        <f t="shared" si="331"/>
        <v>0</v>
      </c>
      <c r="CG86" s="107"/>
      <c r="CH86" s="107">
        <f t="shared" si="332"/>
        <v>0</v>
      </c>
      <c r="CI86" s="107"/>
      <c r="CJ86" s="106">
        <f t="shared" si="333"/>
        <v>0</v>
      </c>
      <c r="CK86" s="107"/>
      <c r="CL86" s="106">
        <f t="shared" si="334"/>
        <v>0</v>
      </c>
      <c r="CM86" s="107"/>
      <c r="CN86" s="106">
        <f t="shared" si="335"/>
        <v>0</v>
      </c>
      <c r="CO86" s="107"/>
      <c r="CP86" s="106">
        <f t="shared" si="336"/>
        <v>0</v>
      </c>
      <c r="CQ86" s="107"/>
      <c r="CR86" s="106">
        <f t="shared" si="337"/>
        <v>0</v>
      </c>
      <c r="CS86" s="107"/>
      <c r="CT86" s="106">
        <f t="shared" si="338"/>
        <v>0</v>
      </c>
      <c r="CU86" s="107"/>
      <c r="CV86" s="106">
        <f t="shared" si="339"/>
        <v>0</v>
      </c>
      <c r="CW86" s="109">
        <v>0</v>
      </c>
      <c r="CX86" s="106">
        <f t="shared" si="340"/>
        <v>0</v>
      </c>
      <c r="CY86" s="107"/>
      <c r="CZ86" s="106">
        <f t="shared" si="341"/>
        <v>0</v>
      </c>
      <c r="DA86" s="107"/>
      <c r="DB86" s="110">
        <f t="shared" si="342"/>
        <v>0</v>
      </c>
      <c r="DC86" s="72"/>
      <c r="DD86" s="71">
        <f t="shared" si="343"/>
        <v>0</v>
      </c>
      <c r="DE86" s="112"/>
      <c r="DF86" s="106">
        <f t="shared" si="344"/>
        <v>0</v>
      </c>
      <c r="DG86" s="107"/>
      <c r="DH86" s="106">
        <f t="shared" si="345"/>
        <v>0</v>
      </c>
      <c r="DI86" s="107"/>
      <c r="DJ86" s="106">
        <f t="shared" si="346"/>
        <v>0</v>
      </c>
      <c r="DK86" s="107"/>
      <c r="DL86" s="111">
        <f t="shared" si="347"/>
        <v>0</v>
      </c>
      <c r="DM86" s="113">
        <f t="shared" si="348"/>
        <v>3</v>
      </c>
      <c r="DN86" s="111">
        <f t="shared" si="348"/>
        <v>520526.16</v>
      </c>
    </row>
    <row r="87" spans="1:118" s="161" customFormat="1" ht="15.75" customHeight="1" thickBot="1" x14ac:dyDescent="0.3">
      <c r="A87" s="148"/>
      <c r="B87" s="149">
        <v>62</v>
      </c>
      <c r="C87" s="150" t="s">
        <v>211</v>
      </c>
      <c r="D87" s="151">
        <v>22900</v>
      </c>
      <c r="E87" s="152">
        <v>7.2</v>
      </c>
      <c r="F87" s="152"/>
      <c r="G87" s="153">
        <v>1</v>
      </c>
      <c r="H87" s="154"/>
      <c r="I87" s="151">
        <v>1.4</v>
      </c>
      <c r="J87" s="151">
        <v>1.68</v>
      </c>
      <c r="K87" s="151">
        <v>2.23</v>
      </c>
      <c r="L87" s="155">
        <v>2.57</v>
      </c>
      <c r="M87" s="92">
        <v>7</v>
      </c>
      <c r="N87" s="71">
        <f t="shared" ref="N87" si="349">(M87*$D87*$E87*$G87*$I87)</f>
        <v>1615824</v>
      </c>
      <c r="O87" s="72"/>
      <c r="P87" s="72">
        <f t="shared" ref="P87" si="350">(O87*$D87*$E87*$G87*$I87)</f>
        <v>0</v>
      </c>
      <c r="Q87" s="114">
        <v>14</v>
      </c>
      <c r="R87" s="71">
        <f t="shared" ref="R87" si="351">(Q87*$D87*$E87*$G87*$I87)</f>
        <v>3231648</v>
      </c>
      <c r="S87" s="114"/>
      <c r="T87" s="71">
        <f t="shared" ref="T87" si="352">(S87*$D87*$E87*$G87*$I87)</f>
        <v>0</v>
      </c>
      <c r="U87" s="114"/>
      <c r="V87" s="71">
        <f t="shared" ref="V87" si="353">(U87*$D87*$E87*$G87*$I87)</f>
        <v>0</v>
      </c>
      <c r="W87" s="114"/>
      <c r="X87" s="71">
        <f t="shared" ref="X87" si="354">(W87*$D87*$E87*$G87*$I87)</f>
        <v>0</v>
      </c>
      <c r="Y87" s="114"/>
      <c r="Z87" s="71">
        <f t="shared" ref="Z87" si="355">(Y87*$D87*$E87*$G87*$I87)</f>
        <v>0</v>
      </c>
      <c r="AA87" s="114"/>
      <c r="AB87" s="71">
        <f t="shared" ref="AB87" si="356">(AA87*$D87*$E87*$G87*$I87)</f>
        <v>0</v>
      </c>
      <c r="AC87" s="114"/>
      <c r="AD87" s="71">
        <f t="shared" ref="AD87" si="357">(AC87*$D87*$E87*$G87*$I87)</f>
        <v>0</v>
      </c>
      <c r="AE87" s="114"/>
      <c r="AF87" s="71">
        <f t="shared" ref="AF87" si="358">(AE87*$D87*$E87*$G87*$I87)</f>
        <v>0</v>
      </c>
      <c r="AG87" s="156"/>
      <c r="AH87" s="71">
        <f t="shared" ref="AH87" si="359">(AG87*$D87*$E87*$G87*$I87)</f>
        <v>0</v>
      </c>
      <c r="AI87" s="114">
        <v>34</v>
      </c>
      <c r="AJ87" s="71">
        <f t="shared" ref="AJ87" si="360">(AI87*$D87*$E87*$G87*$I87)</f>
        <v>7848287.9999999991</v>
      </c>
      <c r="AK87" s="157"/>
      <c r="AL87" s="71">
        <f t="shared" ref="AL87" si="361">(AK87*$D87*$E87*$G87*$J87)</f>
        <v>0</v>
      </c>
      <c r="AM87" s="114"/>
      <c r="AN87" s="77">
        <f t="shared" ref="AN87" si="362">(AM87*$D87*$E87*$G87*$J87)</f>
        <v>0</v>
      </c>
      <c r="AO87" s="114"/>
      <c r="AP87" s="71">
        <f t="shared" ref="AP87" si="363">(AO87*$D87*$E87*$G87*$I87)</f>
        <v>0</v>
      </c>
      <c r="AQ87" s="114"/>
      <c r="AR87" s="72">
        <f t="shared" ref="AR87" si="364">(AQ87*$D87*$E87*$G87*$I87)</f>
        <v>0</v>
      </c>
      <c r="AS87" s="114"/>
      <c r="AT87" s="72">
        <f t="shared" ref="AT87" si="365">(AS87*$D87*$E87*$G87*$I87)</f>
        <v>0</v>
      </c>
      <c r="AU87" s="114"/>
      <c r="AV87" s="71">
        <f t="shared" ref="AV87" si="366">(AU87*$D87*$E87*$G87*$I87)</f>
        <v>0</v>
      </c>
      <c r="AW87" s="114"/>
      <c r="AX87" s="71">
        <f t="shared" ref="AX87" si="367">(AW87*$D87*$E87*$G87*$I87)</f>
        <v>0</v>
      </c>
      <c r="AY87" s="114"/>
      <c r="AZ87" s="71">
        <f t="shared" ref="AZ87" si="368">(AY87*$D87*$E87*$G87*$I87)</f>
        <v>0</v>
      </c>
      <c r="BA87" s="114"/>
      <c r="BB87" s="71">
        <f t="shared" ref="BB87" si="369">(BA87*$D87*$E87*$G87*$I87)</f>
        <v>0</v>
      </c>
      <c r="BC87" s="114"/>
      <c r="BD87" s="71">
        <f t="shared" ref="BD87" si="370">(BC87*$D87*$E87*$G87*$I87)</f>
        <v>0</v>
      </c>
      <c r="BE87" s="72">
        <v>2</v>
      </c>
      <c r="BF87" s="71">
        <f t="shared" ref="BF87" si="371">(BE87*$D87*$E87*$G87*$J87)</f>
        <v>553996.79999999993</v>
      </c>
      <c r="BG87" s="114"/>
      <c r="BH87" s="71">
        <f t="shared" ref="BH87" si="372">(BG87*$D87*$E87*$G87*$J87)</f>
        <v>0</v>
      </c>
      <c r="BI87" s="114"/>
      <c r="BJ87" s="71">
        <f t="shared" ref="BJ87" si="373">(BI87*$D87*$E87*$G87*$J87)</f>
        <v>0</v>
      </c>
      <c r="BK87" s="114"/>
      <c r="BL87" s="71">
        <f t="shared" ref="BL87" si="374">(BK87*$D87*$E87*$G87*$J87)</f>
        <v>0</v>
      </c>
      <c r="BM87" s="114"/>
      <c r="BN87" s="71">
        <f t="shared" ref="BN87" si="375">(BM87*$D87*$E87*$G87*$J87)</f>
        <v>0</v>
      </c>
      <c r="BO87" s="114"/>
      <c r="BP87" s="71">
        <f t="shared" ref="BP87" si="376">(BO87*$D87*$E87*$G87*$J87)</f>
        <v>0</v>
      </c>
      <c r="BQ87" s="114">
        <v>3</v>
      </c>
      <c r="BR87" s="71">
        <f t="shared" ref="BR87" si="377">(BQ87*$D87*$E87*$G87*$J87)</f>
        <v>830995.2</v>
      </c>
      <c r="BS87" s="114"/>
      <c r="BT87" s="71">
        <f t="shared" ref="BT87" si="378">(BS87*$D87*$E87*$G87*$J87)</f>
        <v>0</v>
      </c>
      <c r="BU87" s="114"/>
      <c r="BV87" s="71">
        <f t="shared" ref="BV87" si="379">(BU87*$D87*$E87*$G87*$J87)</f>
        <v>0</v>
      </c>
      <c r="BW87" s="114">
        <v>3</v>
      </c>
      <c r="BX87" s="71">
        <f t="shared" ref="BX87" si="380">(BW87*$D87*$E87*$G87*$J87)</f>
        <v>830995.2</v>
      </c>
      <c r="BY87" s="114"/>
      <c r="BZ87" s="79">
        <f t="shared" ref="BZ87" si="381">(BY87*$D87*$E87*$G87*$J87)</f>
        <v>0</v>
      </c>
      <c r="CA87" s="114"/>
      <c r="CB87" s="71">
        <f t="shared" ref="CB87" si="382">(CA87*$D87*$E87*$G87*$I87)</f>
        <v>0</v>
      </c>
      <c r="CC87" s="114"/>
      <c r="CD87" s="71">
        <f t="shared" ref="CD87" si="383">(CC87*$D87*$E87*$G87*$I87)</f>
        <v>0</v>
      </c>
      <c r="CE87" s="114"/>
      <c r="CF87" s="71">
        <f t="shared" ref="CF87" si="384">(CE87*$D87*$E87*$G87*$I87)</f>
        <v>0</v>
      </c>
      <c r="CG87" s="114"/>
      <c r="CH87" s="72">
        <f t="shared" ref="CH87" si="385">(CG87*$D87*$E87*$G87*$I87)</f>
        <v>0</v>
      </c>
      <c r="CI87" s="114"/>
      <c r="CJ87" s="71">
        <f t="shared" ref="CJ87" si="386">(CI87*$D87*$E87*$G87*$J87)</f>
        <v>0</v>
      </c>
      <c r="CK87" s="114"/>
      <c r="CL87" s="71">
        <f t="shared" ref="CL87" si="387">(CK87*$D87*$E87*$G87*$I87)</f>
        <v>0</v>
      </c>
      <c r="CM87" s="114"/>
      <c r="CN87" s="71">
        <f t="shared" ref="CN87" si="388">(CM87*$D87*$E87*$G87*$I87)</f>
        <v>0</v>
      </c>
      <c r="CO87" s="114"/>
      <c r="CP87" s="71">
        <f t="shared" ref="CP87" si="389">(CO87*$D87*$E87*$G87*$I87)</f>
        <v>0</v>
      </c>
      <c r="CQ87" s="114"/>
      <c r="CR87" s="71">
        <f t="shared" ref="CR87" si="390">(CQ87*$D87*$E87*$G87*$I87)</f>
        <v>0</v>
      </c>
      <c r="CS87" s="114"/>
      <c r="CT87" s="71">
        <f t="shared" ref="CT87" si="391">(CS87*$D87*$E87*$G87*$I87)</f>
        <v>0</v>
      </c>
      <c r="CU87" s="114"/>
      <c r="CV87" s="71">
        <f t="shared" ref="CV87" si="392">(CU87*$D87*$E87*$G87*$J87)</f>
        <v>0</v>
      </c>
      <c r="CW87" s="157"/>
      <c r="CX87" s="71">
        <f t="shared" ref="CX87" si="393">(CW87*$D87*$E87*$G87*$J87)</f>
        <v>0</v>
      </c>
      <c r="CY87" s="114"/>
      <c r="CZ87" s="71">
        <f t="shared" ref="CZ87" si="394">(CY87*$D87*$E87*$G87*$I87)</f>
        <v>0</v>
      </c>
      <c r="DA87" s="114"/>
      <c r="DB87" s="77">
        <f t="shared" ref="DB87" si="395">(DA87*$D87*$E87*$G87*$J87)</f>
        <v>0</v>
      </c>
      <c r="DC87" s="72"/>
      <c r="DD87" s="71">
        <f t="shared" ref="DD87" si="396">(DC87*$D87*$E87*$G87*$J87)</f>
        <v>0</v>
      </c>
      <c r="DE87" s="158"/>
      <c r="DF87" s="71">
        <f t="shared" ref="DF87" si="397">(DE87*$D87*$E87*$G87*$J87)</f>
        <v>0</v>
      </c>
      <c r="DG87" s="114"/>
      <c r="DH87" s="71">
        <f t="shared" ref="DH87" si="398">(DG87*$D87*$E87*$G87*$J87)</f>
        <v>0</v>
      </c>
      <c r="DI87" s="114"/>
      <c r="DJ87" s="71">
        <f t="shared" ref="DJ87" si="399">(DI87*$D87*$E87*$G87*$K87)</f>
        <v>0</v>
      </c>
      <c r="DK87" s="114"/>
      <c r="DL87" s="79">
        <f t="shared" ref="DL87" si="400">(DK87*$D87*$E87*$G87*$L87)</f>
        <v>0</v>
      </c>
      <c r="DM87" s="159">
        <f t="shared" si="348"/>
        <v>63</v>
      </c>
      <c r="DN87" s="160">
        <f t="shared" si="348"/>
        <v>14911747.199999999</v>
      </c>
    </row>
    <row r="88" spans="1:118" ht="40.5" customHeight="1" x14ac:dyDescent="0.25">
      <c r="A88" s="115"/>
      <c r="B88" s="116">
        <v>63</v>
      </c>
      <c r="C88" s="117" t="s">
        <v>212</v>
      </c>
      <c r="D88" s="118">
        <v>22900</v>
      </c>
      <c r="E88" s="119">
        <v>1.18</v>
      </c>
      <c r="F88" s="119"/>
      <c r="G88" s="120">
        <v>1</v>
      </c>
      <c r="H88" s="121"/>
      <c r="I88" s="118">
        <v>1.4</v>
      </c>
      <c r="J88" s="118">
        <v>1.68</v>
      </c>
      <c r="K88" s="118">
        <v>2.23</v>
      </c>
      <c r="L88" s="122">
        <v>2.57</v>
      </c>
      <c r="M88" s="72">
        <v>7</v>
      </c>
      <c r="N88" s="123">
        <f t="shared" si="296"/>
        <v>291297.15999999997</v>
      </c>
      <c r="O88" s="72"/>
      <c r="P88" s="124">
        <f t="shared" ref="P88:P93" si="401">(O88*$D88*$E88*$G88*$I88*$P$12)</f>
        <v>0</v>
      </c>
      <c r="Q88" s="124"/>
      <c r="R88" s="123">
        <f t="shared" ref="R88:R93" si="402">(Q88*$D88*$E88*$G88*$I88*$R$12)</f>
        <v>0</v>
      </c>
      <c r="S88" s="124"/>
      <c r="T88" s="123">
        <f t="shared" ref="T88:T93" si="403">(S88/12*7*$D88*$E88*$G88*$I88*$T$12)+(S88/12*5*$D88*$E88*$G88*$I88*$T$13)</f>
        <v>0</v>
      </c>
      <c r="U88" s="124">
        <v>0</v>
      </c>
      <c r="V88" s="123">
        <f t="shared" ref="V88:V93" si="404">(U88*$D88*$E88*$G88*$I88*$V$12)</f>
        <v>0</v>
      </c>
      <c r="W88" s="124">
        <v>0</v>
      </c>
      <c r="X88" s="123">
        <f t="shared" ref="X88:X93" si="405">(W88*$D88*$E88*$G88*$I88*$X$12)</f>
        <v>0</v>
      </c>
      <c r="Y88" s="124"/>
      <c r="Z88" s="123">
        <f t="shared" ref="Z88:Z93" si="406">(Y88*$D88*$E88*$G88*$I88*$Z$12)</f>
        <v>0</v>
      </c>
      <c r="AA88" s="124">
        <v>0</v>
      </c>
      <c r="AB88" s="123">
        <f t="shared" ref="AB88:AB93" si="407">(AA88*$D88*$E88*$G88*$I88*$AB$12)</f>
        <v>0</v>
      </c>
      <c r="AC88" s="124">
        <v>3</v>
      </c>
      <c r="AD88" s="123">
        <f t="shared" ref="AD88:AD93" si="408">(AC88*$D88*$E88*$G88*$I88*$AD$12)</f>
        <v>124841.64</v>
      </c>
      <c r="AE88" s="124">
        <v>0</v>
      </c>
      <c r="AF88" s="123">
        <f t="shared" ref="AF88:AF93" si="409">(AE88*$D88*$E88*$G88*$I88*$AF$12)</f>
        <v>0</v>
      </c>
      <c r="AG88" s="125"/>
      <c r="AH88" s="123">
        <f t="shared" ref="AH88:AH93" si="410">(AG88*$D88*$E88*$G88*$I88*$AH$12)</f>
        <v>0</v>
      </c>
      <c r="AI88" s="124">
        <v>752</v>
      </c>
      <c r="AJ88" s="123">
        <f t="shared" ref="AJ88:AJ93" si="411">(AI88*$D88*$E88*$G88*$I88*$AJ$12)</f>
        <v>31293637.760000002</v>
      </c>
      <c r="AK88" s="85">
        <v>0</v>
      </c>
      <c r="AL88" s="123">
        <f t="shared" ref="AL88:AL93" si="412">(AK88*$D88*$E88*$G88*$J88*$AL$12)</f>
        <v>0</v>
      </c>
      <c r="AM88" s="124"/>
      <c r="AN88" s="126">
        <f t="shared" ref="AN88:AN93" si="413">(AM88*$D88*$E88*$G88*$J88*$AN$12)</f>
        <v>0</v>
      </c>
      <c r="AO88" s="124"/>
      <c r="AP88" s="123">
        <f t="shared" ref="AP88:AP93" si="414">(AO88*$D88*$E88*$G88*$I88*$AP$12)</f>
        <v>0</v>
      </c>
      <c r="AQ88" s="124">
        <v>1</v>
      </c>
      <c r="AR88" s="124">
        <f t="shared" ref="AR88:AR93" si="415">(AQ88*$D88*$E88*$G88*$I88*$AR$12)</f>
        <v>34047.719999999994</v>
      </c>
      <c r="AS88" s="124">
        <v>16</v>
      </c>
      <c r="AT88" s="124">
        <f t="shared" ref="AT88:AT93" si="416">(AS88*$D88*$E88*$G88*$I88*$AT$12)</f>
        <v>696086.71999999986</v>
      </c>
      <c r="AU88" s="124">
        <v>0</v>
      </c>
      <c r="AV88" s="123">
        <f t="shared" ref="AV88:AV93" si="417">(AU88*$D88*$E88*$G88*$I88*$AV$12)</f>
        <v>0</v>
      </c>
      <c r="AW88" s="124">
        <v>0</v>
      </c>
      <c r="AX88" s="123">
        <f t="shared" ref="AX88:AX93" si="418">(AW88*$D88*$E88*$G88*$I88*$AX$12)</f>
        <v>0</v>
      </c>
      <c r="AY88" s="124">
        <v>0</v>
      </c>
      <c r="AZ88" s="123">
        <f t="shared" ref="AZ88:AZ93" si="419">(AY88*$D88*$E88*$G88*$I88*$AZ$12)</f>
        <v>0</v>
      </c>
      <c r="BA88" s="124">
        <v>30</v>
      </c>
      <c r="BB88" s="123">
        <f t="shared" ref="BB88:BB93" si="420">(BA88*$D88*$E88*$G88*$I88*$BB$12)</f>
        <v>1248416.4000000001</v>
      </c>
      <c r="BC88" s="124">
        <v>8</v>
      </c>
      <c r="BD88" s="123">
        <f t="shared" ref="BD88:BD93" si="421">(BC88*$D88*$E88*$G88*$I88*$BD$12)</f>
        <v>332911.03999999998</v>
      </c>
      <c r="BE88" s="124">
        <v>348</v>
      </c>
      <c r="BF88" s="123">
        <f t="shared" ref="BF88:BF93" si="422">(BE88*$D88*$E88*$G88*$J88*$BF$12)</f>
        <v>15798142.08</v>
      </c>
      <c r="BG88" s="124">
        <v>21</v>
      </c>
      <c r="BH88" s="123">
        <f t="shared" ref="BH88:BH93" si="423">(BG88*$D88*$E88*$G88*$J88*$BH$12)</f>
        <v>953336.15999999992</v>
      </c>
      <c r="BI88" s="124"/>
      <c r="BJ88" s="123">
        <f t="shared" ref="BJ88:BJ93" si="424">(BI88*$D88*$E88*$G88*$J88*$BJ$12)</f>
        <v>0</v>
      </c>
      <c r="BK88" s="124">
        <v>0</v>
      </c>
      <c r="BL88" s="123">
        <f t="shared" ref="BL88:BL93" si="425">(BK88*$D88*$E88*$G88*$J88*$BL$12)</f>
        <v>0</v>
      </c>
      <c r="BM88" s="124">
        <v>21</v>
      </c>
      <c r="BN88" s="123">
        <f t="shared" ref="BN88:BN93" si="426">(BM88*$D88*$E88*$G88*$J88*$BN$12)</f>
        <v>1048669.7760000001</v>
      </c>
      <c r="BO88" s="124">
        <v>10</v>
      </c>
      <c r="BP88" s="123">
        <f t="shared" ref="BP88:BP93" si="427">(BO88*$D88*$E88*$G88*$J88*$BP$12)</f>
        <v>453969.6</v>
      </c>
      <c r="BQ88" s="124">
        <v>12</v>
      </c>
      <c r="BR88" s="123">
        <f t="shared" ref="BR88:BR93" si="428">(BQ88*$D88*$E88*$G88*$J88*$BR$12)</f>
        <v>680954.4</v>
      </c>
      <c r="BS88" s="124">
        <v>3</v>
      </c>
      <c r="BT88" s="123">
        <f t="shared" ref="BT88:BT93" si="429">(BS88*$D88*$E88*$G88*$J88*$BT$12)</f>
        <v>122571.792</v>
      </c>
      <c r="BU88" s="124">
        <v>20</v>
      </c>
      <c r="BV88" s="123">
        <f t="shared" ref="BV88:BV93" si="430">(BU88*$D88*$E88*$G88*$J88*$BV$12)</f>
        <v>1134924</v>
      </c>
      <c r="BW88" s="124">
        <v>15</v>
      </c>
      <c r="BX88" s="123">
        <f t="shared" ref="BX88:BX93" si="431">(BW88*$D88*$E88*$G88*$J88*$BX$12)</f>
        <v>680954.4</v>
      </c>
      <c r="BY88" s="124">
        <v>12</v>
      </c>
      <c r="BZ88" s="127">
        <f t="shared" ref="BZ88:BZ93" si="432">(BY88*$D88*$E88*$G88*$J88*$BZ$12)</f>
        <v>544763.52</v>
      </c>
      <c r="CA88" s="124">
        <v>0</v>
      </c>
      <c r="CB88" s="123">
        <f t="shared" ref="CB88:CB93" si="433">(CA88*$D88*$E88*$G88*$I88*$CB$12)</f>
        <v>0</v>
      </c>
      <c r="CC88" s="124"/>
      <c r="CD88" s="123">
        <f t="shared" ref="CD88:CD93" si="434">(CC88*$D88*$E88*$G88*$I88*$CD$12)</f>
        <v>0</v>
      </c>
      <c r="CE88" s="124">
        <v>0</v>
      </c>
      <c r="CF88" s="123">
        <f t="shared" ref="CF88:CF93" si="435">(CE88*$D88*$E88*$G88*$I88*$CF$12)</f>
        <v>0</v>
      </c>
      <c r="CG88" s="124"/>
      <c r="CH88" s="124">
        <f t="shared" ref="CH88:CH93" si="436">(CG88*$D88*$E88*$G88*$I88*$CH$12)</f>
        <v>0</v>
      </c>
      <c r="CI88" s="124"/>
      <c r="CJ88" s="123">
        <f t="shared" ref="CJ88:CJ93" si="437">(CI88*$D88*$E88*$G88*$J88*$CJ$12)</f>
        <v>0</v>
      </c>
      <c r="CK88" s="124">
        <v>1</v>
      </c>
      <c r="CL88" s="123">
        <f t="shared" ref="CL88:CL93" si="438">(CK88*$D88*$E88*$G88*$I88*$CL$12)</f>
        <v>26481.559999999994</v>
      </c>
      <c r="CM88" s="124"/>
      <c r="CN88" s="123">
        <f t="shared" ref="CN88:CN93" si="439">(CM88*$D88*$E88*$G88*$I88*$CN$12)</f>
        <v>0</v>
      </c>
      <c r="CO88" s="124"/>
      <c r="CP88" s="123">
        <f t="shared" ref="CP88:CP93" si="440">(CO88*$D88*$E88*$G88*$I88*$CP$12)</f>
        <v>0</v>
      </c>
      <c r="CQ88" s="124">
        <v>15</v>
      </c>
      <c r="CR88" s="123">
        <f t="shared" ref="CR88:CR93" si="441">(CQ88*$D88*$E88*$G88*$I88*$CR$12)</f>
        <v>641232.05999999994</v>
      </c>
      <c r="CS88" s="124">
        <v>47</v>
      </c>
      <c r="CT88" s="123">
        <f t="shared" ref="CT88:CT93" si="442">(CS88*$D88*$E88*$G88*$I88*$CT$12)</f>
        <v>2009193.7879999997</v>
      </c>
      <c r="CU88" s="124">
        <v>3</v>
      </c>
      <c r="CV88" s="123">
        <f t="shared" ref="CV88:CV93" si="443">(CU88*$D88*$E88*$G88*$J88*$CV$12)</f>
        <v>136190.88</v>
      </c>
      <c r="CW88" s="85">
        <v>0</v>
      </c>
      <c r="CX88" s="123">
        <f t="shared" ref="CX88:CX93" si="444">(CW88*$D88*$E88*$G88*$J88*$CX$12)</f>
        <v>0</v>
      </c>
      <c r="CY88" s="124"/>
      <c r="CZ88" s="123">
        <f t="shared" ref="CZ88:CZ93" si="445">(CY88*$D88*$E88*$G88*$I88*$CZ$12)</f>
        <v>0</v>
      </c>
      <c r="DA88" s="124">
        <v>0</v>
      </c>
      <c r="DB88" s="126">
        <f t="shared" ref="DB88:DB93" si="446">(DA88*$D88*$E88*$G88*$J88*$DB$12)</f>
        <v>0</v>
      </c>
      <c r="DC88" s="72">
        <v>10</v>
      </c>
      <c r="DD88" s="71">
        <f t="shared" ref="DD88:DD93" si="447">(DC88*$D88*$E88*$G88*$J88*$DD$12)</f>
        <v>453969.6</v>
      </c>
      <c r="DE88" s="128"/>
      <c r="DF88" s="123">
        <f t="shared" ref="DF88:DF93" si="448">(DE88*$D88*$E88*$G88*$J88*$DF$12)</f>
        <v>0</v>
      </c>
      <c r="DG88" s="124"/>
      <c r="DH88" s="123">
        <f t="shared" ref="DH88:DH93" si="449">(DG88*$D88*$E88*$G88*$J88*$DH$12)</f>
        <v>0</v>
      </c>
      <c r="DI88" s="124">
        <v>5</v>
      </c>
      <c r="DJ88" s="123">
        <f t="shared" ref="DJ88:DJ93" si="450">(DI88*$D88*$E88*$G88*$K88*$DJ$12)</f>
        <v>361554.36</v>
      </c>
      <c r="DK88" s="124">
        <v>6</v>
      </c>
      <c r="DL88" s="127">
        <f t="shared" ref="DL88:DL93" si="451">(DK88*$D88*$E88*$G88*$L88*$DL$12)</f>
        <v>500015.08799999999</v>
      </c>
      <c r="DM88" s="129">
        <f t="shared" si="348"/>
        <v>1366</v>
      </c>
      <c r="DN88" s="127">
        <f t="shared" si="348"/>
        <v>59568161.504000008</v>
      </c>
    </row>
    <row r="89" spans="1:118" ht="33" customHeight="1" x14ac:dyDescent="0.25">
      <c r="A89" s="82"/>
      <c r="B89" s="83">
        <v>64</v>
      </c>
      <c r="C89" s="65" t="s">
        <v>213</v>
      </c>
      <c r="D89" s="66">
        <v>22900</v>
      </c>
      <c r="E89" s="84">
        <v>0.98</v>
      </c>
      <c r="F89" s="84"/>
      <c r="G89" s="67">
        <v>1</v>
      </c>
      <c r="H89" s="68"/>
      <c r="I89" s="66">
        <v>1.4</v>
      </c>
      <c r="J89" s="66">
        <v>1.68</v>
      </c>
      <c r="K89" s="66">
        <v>2.23</v>
      </c>
      <c r="L89" s="69">
        <v>2.57</v>
      </c>
      <c r="M89" s="72"/>
      <c r="N89" s="71">
        <f t="shared" si="296"/>
        <v>0</v>
      </c>
      <c r="O89" s="72"/>
      <c r="P89" s="72">
        <f t="shared" si="401"/>
        <v>0</v>
      </c>
      <c r="Q89" s="72">
        <v>420</v>
      </c>
      <c r="R89" s="71">
        <f t="shared" si="402"/>
        <v>14515485.600000001</v>
      </c>
      <c r="S89" s="72"/>
      <c r="T89" s="71">
        <f t="shared" si="403"/>
        <v>0</v>
      </c>
      <c r="U89" s="72"/>
      <c r="V89" s="71">
        <f t="shared" si="404"/>
        <v>0</v>
      </c>
      <c r="W89" s="72"/>
      <c r="X89" s="71">
        <f t="shared" si="405"/>
        <v>0</v>
      </c>
      <c r="Y89" s="72"/>
      <c r="Z89" s="71">
        <f t="shared" si="406"/>
        <v>0</v>
      </c>
      <c r="AA89" s="72"/>
      <c r="AB89" s="71">
        <f t="shared" si="407"/>
        <v>0</v>
      </c>
      <c r="AC89" s="72"/>
      <c r="AD89" s="71">
        <f t="shared" si="408"/>
        <v>0</v>
      </c>
      <c r="AE89" s="72"/>
      <c r="AF89" s="71">
        <f t="shared" si="409"/>
        <v>0</v>
      </c>
      <c r="AG89" s="74"/>
      <c r="AH89" s="71">
        <f t="shared" si="410"/>
        <v>0</v>
      </c>
      <c r="AI89" s="72">
        <v>85</v>
      </c>
      <c r="AJ89" s="71">
        <f t="shared" si="411"/>
        <v>2937657.8000000003</v>
      </c>
      <c r="AK89" s="86">
        <v>0</v>
      </c>
      <c r="AL89" s="71">
        <f t="shared" si="412"/>
        <v>0</v>
      </c>
      <c r="AM89" s="72"/>
      <c r="AN89" s="77">
        <f t="shared" si="413"/>
        <v>0</v>
      </c>
      <c r="AO89" s="72"/>
      <c r="AP89" s="71">
        <f t="shared" si="414"/>
        <v>0</v>
      </c>
      <c r="AQ89" s="72"/>
      <c r="AR89" s="72">
        <f t="shared" si="415"/>
        <v>0</v>
      </c>
      <c r="AS89" s="72"/>
      <c r="AT89" s="72">
        <f t="shared" si="416"/>
        <v>0</v>
      </c>
      <c r="AU89" s="72"/>
      <c r="AV89" s="71">
        <f t="shared" si="417"/>
        <v>0</v>
      </c>
      <c r="AW89" s="72"/>
      <c r="AX89" s="71">
        <f t="shared" si="418"/>
        <v>0</v>
      </c>
      <c r="AY89" s="72"/>
      <c r="AZ89" s="71">
        <f t="shared" si="419"/>
        <v>0</v>
      </c>
      <c r="BA89" s="72">
        <v>44</v>
      </c>
      <c r="BB89" s="71">
        <f t="shared" si="420"/>
        <v>1520669.9200000002</v>
      </c>
      <c r="BC89" s="72"/>
      <c r="BD89" s="71">
        <f t="shared" si="421"/>
        <v>0</v>
      </c>
      <c r="BE89" s="72">
        <v>1089</v>
      </c>
      <c r="BF89" s="71">
        <f t="shared" si="422"/>
        <v>41058087.839999996</v>
      </c>
      <c r="BG89" s="72"/>
      <c r="BH89" s="71">
        <f t="shared" si="423"/>
        <v>0</v>
      </c>
      <c r="BI89" s="72"/>
      <c r="BJ89" s="71">
        <f t="shared" si="424"/>
        <v>0</v>
      </c>
      <c r="BK89" s="72"/>
      <c r="BL89" s="71">
        <f t="shared" si="425"/>
        <v>0</v>
      </c>
      <c r="BM89" s="72">
        <v>44</v>
      </c>
      <c r="BN89" s="71">
        <f t="shared" si="426"/>
        <v>1824803.9040000001</v>
      </c>
      <c r="BO89" s="72">
        <v>0</v>
      </c>
      <c r="BP89" s="71">
        <f t="shared" si="427"/>
        <v>0</v>
      </c>
      <c r="BQ89" s="72">
        <v>1</v>
      </c>
      <c r="BR89" s="71">
        <f t="shared" si="428"/>
        <v>47128.2</v>
      </c>
      <c r="BS89" s="72">
        <v>3</v>
      </c>
      <c r="BT89" s="71">
        <f t="shared" si="429"/>
        <v>101796.912</v>
      </c>
      <c r="BU89" s="72">
        <v>5</v>
      </c>
      <c r="BV89" s="71">
        <f t="shared" si="430"/>
        <v>235641</v>
      </c>
      <c r="BW89" s="72">
        <v>5</v>
      </c>
      <c r="BX89" s="71">
        <f t="shared" si="431"/>
        <v>188512.8</v>
      </c>
      <c r="BY89" s="72">
        <v>3</v>
      </c>
      <c r="BZ89" s="79">
        <f t="shared" si="432"/>
        <v>113107.68</v>
      </c>
      <c r="CA89" s="72"/>
      <c r="CB89" s="71">
        <f t="shared" si="433"/>
        <v>0</v>
      </c>
      <c r="CC89" s="72"/>
      <c r="CD89" s="71">
        <f t="shared" si="434"/>
        <v>0</v>
      </c>
      <c r="CE89" s="72"/>
      <c r="CF89" s="71">
        <f t="shared" si="435"/>
        <v>0</v>
      </c>
      <c r="CG89" s="72"/>
      <c r="CH89" s="72">
        <f t="shared" si="436"/>
        <v>0</v>
      </c>
      <c r="CI89" s="72"/>
      <c r="CJ89" s="71">
        <f t="shared" si="437"/>
        <v>0</v>
      </c>
      <c r="CK89" s="72"/>
      <c r="CL89" s="71">
        <f t="shared" si="438"/>
        <v>0</v>
      </c>
      <c r="CM89" s="72"/>
      <c r="CN89" s="71">
        <f t="shared" si="439"/>
        <v>0</v>
      </c>
      <c r="CO89" s="72"/>
      <c r="CP89" s="71">
        <f t="shared" si="440"/>
        <v>0</v>
      </c>
      <c r="CQ89" s="72">
        <v>3</v>
      </c>
      <c r="CR89" s="71">
        <f t="shared" si="441"/>
        <v>106509.73199999999</v>
      </c>
      <c r="CS89" s="72">
        <v>29</v>
      </c>
      <c r="CT89" s="71">
        <f t="shared" si="442"/>
        <v>1029594.0759999999</v>
      </c>
      <c r="CU89" s="72"/>
      <c r="CV89" s="71">
        <f t="shared" si="443"/>
        <v>0</v>
      </c>
      <c r="CW89" s="86">
        <v>0</v>
      </c>
      <c r="CX89" s="71">
        <f t="shared" si="444"/>
        <v>0</v>
      </c>
      <c r="CY89" s="72"/>
      <c r="CZ89" s="71">
        <f t="shared" si="445"/>
        <v>0</v>
      </c>
      <c r="DA89" s="72"/>
      <c r="DB89" s="77">
        <f t="shared" si="446"/>
        <v>0</v>
      </c>
      <c r="DC89" s="72">
        <v>25</v>
      </c>
      <c r="DD89" s="71">
        <f t="shared" si="447"/>
        <v>942564</v>
      </c>
      <c r="DE89" s="87">
        <v>89</v>
      </c>
      <c r="DF89" s="71">
        <f t="shared" si="448"/>
        <v>4026633.4079999998</v>
      </c>
      <c r="DG89" s="72">
        <v>6</v>
      </c>
      <c r="DH89" s="71">
        <f t="shared" si="449"/>
        <v>255623.35679999995</v>
      </c>
      <c r="DI89" s="72">
        <v>2</v>
      </c>
      <c r="DJ89" s="71">
        <f t="shared" si="450"/>
        <v>120109.58399999999</v>
      </c>
      <c r="DK89" s="72">
        <v>3</v>
      </c>
      <c r="DL89" s="79">
        <f t="shared" si="451"/>
        <v>207633.38399999996</v>
      </c>
      <c r="DM89" s="81">
        <f t="shared" si="348"/>
        <v>1856</v>
      </c>
      <c r="DN89" s="79">
        <f t="shared" si="348"/>
        <v>69231559.196800008</v>
      </c>
    </row>
    <row r="90" spans="1:118" ht="30" customHeight="1" x14ac:dyDescent="0.25">
      <c r="A90" s="82"/>
      <c r="B90" s="83">
        <v>65</v>
      </c>
      <c r="C90" s="65" t="s">
        <v>214</v>
      </c>
      <c r="D90" s="66">
        <v>22900</v>
      </c>
      <c r="E90" s="84">
        <v>0.35</v>
      </c>
      <c r="F90" s="84"/>
      <c r="G90" s="67">
        <v>1</v>
      </c>
      <c r="H90" s="68"/>
      <c r="I90" s="66">
        <v>1.4</v>
      </c>
      <c r="J90" s="66">
        <v>1.68</v>
      </c>
      <c r="K90" s="66">
        <v>2.23</v>
      </c>
      <c r="L90" s="69">
        <v>2.57</v>
      </c>
      <c r="M90" s="72">
        <v>90</v>
      </c>
      <c r="N90" s="71">
        <f t="shared" si="296"/>
        <v>1110879</v>
      </c>
      <c r="O90" s="72"/>
      <c r="P90" s="72">
        <f t="shared" si="401"/>
        <v>0</v>
      </c>
      <c r="Q90" s="72"/>
      <c r="R90" s="71">
        <f t="shared" si="402"/>
        <v>0</v>
      </c>
      <c r="S90" s="72"/>
      <c r="T90" s="71">
        <f t="shared" si="403"/>
        <v>0</v>
      </c>
      <c r="U90" s="72">
        <v>0</v>
      </c>
      <c r="V90" s="71">
        <f t="shared" si="404"/>
        <v>0</v>
      </c>
      <c r="W90" s="72">
        <v>0</v>
      </c>
      <c r="X90" s="71">
        <f t="shared" si="405"/>
        <v>0</v>
      </c>
      <c r="Y90" s="72"/>
      <c r="Z90" s="71">
        <f t="shared" si="406"/>
        <v>0</v>
      </c>
      <c r="AA90" s="72">
        <v>0</v>
      </c>
      <c r="AB90" s="71">
        <f t="shared" si="407"/>
        <v>0</v>
      </c>
      <c r="AC90" s="72"/>
      <c r="AD90" s="71">
        <f t="shared" si="408"/>
        <v>0</v>
      </c>
      <c r="AE90" s="72">
        <v>0</v>
      </c>
      <c r="AF90" s="71">
        <f t="shared" si="409"/>
        <v>0</v>
      </c>
      <c r="AG90" s="72">
        <v>140</v>
      </c>
      <c r="AH90" s="71">
        <f t="shared" si="410"/>
        <v>1728034.0000000002</v>
      </c>
      <c r="AI90" s="72">
        <v>175</v>
      </c>
      <c r="AJ90" s="71">
        <f t="shared" si="411"/>
        <v>2160042.5</v>
      </c>
      <c r="AK90" s="86">
        <v>0</v>
      </c>
      <c r="AL90" s="71">
        <f t="shared" si="412"/>
        <v>0</v>
      </c>
      <c r="AM90" s="72">
        <v>10</v>
      </c>
      <c r="AN90" s="77">
        <f t="shared" si="413"/>
        <v>148117.20000000001</v>
      </c>
      <c r="AO90" s="72"/>
      <c r="AP90" s="71">
        <f t="shared" si="414"/>
        <v>0</v>
      </c>
      <c r="AQ90" s="72"/>
      <c r="AR90" s="72">
        <f t="shared" si="415"/>
        <v>0</v>
      </c>
      <c r="AS90" s="72">
        <v>4</v>
      </c>
      <c r="AT90" s="72">
        <f t="shared" si="416"/>
        <v>51616.599999999991</v>
      </c>
      <c r="AU90" s="72">
        <v>0</v>
      </c>
      <c r="AV90" s="71">
        <f t="shared" si="417"/>
        <v>0</v>
      </c>
      <c r="AW90" s="72">
        <v>0</v>
      </c>
      <c r="AX90" s="71">
        <f t="shared" si="418"/>
        <v>0</v>
      </c>
      <c r="AY90" s="72">
        <v>0</v>
      </c>
      <c r="AZ90" s="71">
        <f t="shared" si="419"/>
        <v>0</v>
      </c>
      <c r="BA90" s="72">
        <v>20</v>
      </c>
      <c r="BB90" s="71">
        <f t="shared" si="420"/>
        <v>246862.00000000003</v>
      </c>
      <c r="BC90" s="72"/>
      <c r="BD90" s="71">
        <f t="shared" si="421"/>
        <v>0</v>
      </c>
      <c r="BE90" s="72">
        <v>27</v>
      </c>
      <c r="BF90" s="71">
        <f t="shared" si="422"/>
        <v>363560.39999999997</v>
      </c>
      <c r="BG90" s="72">
        <v>3</v>
      </c>
      <c r="BH90" s="71">
        <f t="shared" si="423"/>
        <v>40395.599999999999</v>
      </c>
      <c r="BI90" s="72"/>
      <c r="BJ90" s="71">
        <f t="shared" si="424"/>
        <v>0</v>
      </c>
      <c r="BK90" s="72">
        <v>0</v>
      </c>
      <c r="BL90" s="71">
        <f t="shared" si="425"/>
        <v>0</v>
      </c>
      <c r="BM90" s="72">
        <v>37</v>
      </c>
      <c r="BN90" s="71">
        <f t="shared" si="426"/>
        <v>548033.64</v>
      </c>
      <c r="BO90" s="72">
        <v>25</v>
      </c>
      <c r="BP90" s="71">
        <f t="shared" si="427"/>
        <v>336630</v>
      </c>
      <c r="BQ90" s="72">
        <v>56</v>
      </c>
      <c r="BR90" s="71">
        <f t="shared" si="428"/>
        <v>942564</v>
      </c>
      <c r="BS90" s="72">
        <v>7</v>
      </c>
      <c r="BT90" s="71">
        <f t="shared" si="429"/>
        <v>84830.76</v>
      </c>
      <c r="BU90" s="72">
        <v>35</v>
      </c>
      <c r="BV90" s="71">
        <f t="shared" si="430"/>
        <v>589102.5</v>
      </c>
      <c r="BW90" s="72">
        <v>20</v>
      </c>
      <c r="BX90" s="71">
        <f t="shared" si="431"/>
        <v>269304</v>
      </c>
      <c r="BY90" s="72">
        <v>32</v>
      </c>
      <c r="BZ90" s="79">
        <f t="shared" si="432"/>
        <v>430886.39999999991</v>
      </c>
      <c r="CA90" s="72"/>
      <c r="CB90" s="71">
        <f t="shared" si="433"/>
        <v>0</v>
      </c>
      <c r="CC90" s="72"/>
      <c r="CD90" s="71">
        <f t="shared" si="434"/>
        <v>0</v>
      </c>
      <c r="CE90" s="72">
        <v>0</v>
      </c>
      <c r="CF90" s="71">
        <f t="shared" si="435"/>
        <v>0</v>
      </c>
      <c r="CG90" s="72"/>
      <c r="CH90" s="72">
        <f t="shared" si="436"/>
        <v>0</v>
      </c>
      <c r="CI90" s="72"/>
      <c r="CJ90" s="71">
        <f t="shared" si="437"/>
        <v>0</v>
      </c>
      <c r="CK90" s="72">
        <v>1</v>
      </c>
      <c r="CL90" s="71">
        <f t="shared" si="438"/>
        <v>7854.699999999998</v>
      </c>
      <c r="CM90" s="72"/>
      <c r="CN90" s="71">
        <f t="shared" si="439"/>
        <v>0</v>
      </c>
      <c r="CO90" s="72"/>
      <c r="CP90" s="71">
        <f t="shared" si="440"/>
        <v>0</v>
      </c>
      <c r="CQ90" s="72">
        <v>12</v>
      </c>
      <c r="CR90" s="71">
        <f t="shared" si="441"/>
        <v>152156.75999999998</v>
      </c>
      <c r="CS90" s="72">
        <v>35</v>
      </c>
      <c r="CT90" s="71">
        <f t="shared" si="442"/>
        <v>443790.54999999993</v>
      </c>
      <c r="CU90" s="72">
        <v>0</v>
      </c>
      <c r="CV90" s="71">
        <f t="shared" si="443"/>
        <v>0</v>
      </c>
      <c r="CW90" s="86">
        <v>95</v>
      </c>
      <c r="CX90" s="71">
        <f t="shared" si="444"/>
        <v>1151274.6000000001</v>
      </c>
      <c r="CY90" s="72"/>
      <c r="CZ90" s="71">
        <f t="shared" si="445"/>
        <v>0</v>
      </c>
      <c r="DA90" s="72">
        <v>0</v>
      </c>
      <c r="DB90" s="77">
        <f t="shared" si="446"/>
        <v>0</v>
      </c>
      <c r="DC90" s="72">
        <v>40</v>
      </c>
      <c r="DD90" s="71">
        <f t="shared" si="447"/>
        <v>538608</v>
      </c>
      <c r="DE90" s="87"/>
      <c r="DF90" s="71">
        <f t="shared" si="448"/>
        <v>0</v>
      </c>
      <c r="DG90" s="72">
        <v>30</v>
      </c>
      <c r="DH90" s="71">
        <f t="shared" si="449"/>
        <v>456470.27999999991</v>
      </c>
      <c r="DI90" s="72">
        <v>11</v>
      </c>
      <c r="DJ90" s="71">
        <f t="shared" si="450"/>
        <v>235929.54</v>
      </c>
      <c r="DK90" s="72">
        <v>20</v>
      </c>
      <c r="DL90" s="79">
        <f t="shared" si="451"/>
        <v>494365.19999999995</v>
      </c>
      <c r="DM90" s="81">
        <f t="shared" si="348"/>
        <v>925</v>
      </c>
      <c r="DN90" s="79">
        <f t="shared" si="348"/>
        <v>12531308.229999997</v>
      </c>
    </row>
    <row r="91" spans="1:118" ht="30" customHeight="1" x14ac:dyDescent="0.25">
      <c r="A91" s="82"/>
      <c r="B91" s="83">
        <v>66</v>
      </c>
      <c r="C91" s="65" t="s">
        <v>215</v>
      </c>
      <c r="D91" s="66">
        <v>22900</v>
      </c>
      <c r="E91" s="84">
        <v>0.5</v>
      </c>
      <c r="F91" s="84"/>
      <c r="G91" s="67">
        <v>1</v>
      </c>
      <c r="H91" s="68"/>
      <c r="I91" s="66">
        <v>1.4</v>
      </c>
      <c r="J91" s="66">
        <v>1.68</v>
      </c>
      <c r="K91" s="66">
        <v>2.23</v>
      </c>
      <c r="L91" s="69">
        <v>2.57</v>
      </c>
      <c r="M91" s="72">
        <v>40</v>
      </c>
      <c r="N91" s="71">
        <f t="shared" si="296"/>
        <v>705320</v>
      </c>
      <c r="O91" s="72"/>
      <c r="P91" s="72">
        <f t="shared" si="401"/>
        <v>0</v>
      </c>
      <c r="Q91" s="72">
        <v>1410</v>
      </c>
      <c r="R91" s="71">
        <f t="shared" si="402"/>
        <v>24862530.000000004</v>
      </c>
      <c r="S91" s="72"/>
      <c r="T91" s="71">
        <f t="shared" si="403"/>
        <v>0</v>
      </c>
      <c r="U91" s="72"/>
      <c r="V91" s="71">
        <f t="shared" si="404"/>
        <v>0</v>
      </c>
      <c r="W91" s="72"/>
      <c r="X91" s="71">
        <f t="shared" si="405"/>
        <v>0</v>
      </c>
      <c r="Y91" s="72"/>
      <c r="Z91" s="71">
        <f t="shared" si="406"/>
        <v>0</v>
      </c>
      <c r="AA91" s="72"/>
      <c r="AB91" s="71">
        <f t="shared" si="407"/>
        <v>0</v>
      </c>
      <c r="AC91" s="72"/>
      <c r="AD91" s="71">
        <f t="shared" si="408"/>
        <v>0</v>
      </c>
      <c r="AE91" s="72"/>
      <c r="AF91" s="71">
        <f t="shared" si="409"/>
        <v>0</v>
      </c>
      <c r="AG91" s="72">
        <v>232</v>
      </c>
      <c r="AH91" s="71">
        <f t="shared" si="410"/>
        <v>4090856</v>
      </c>
      <c r="AI91" s="72">
        <v>46</v>
      </c>
      <c r="AJ91" s="71">
        <f t="shared" si="411"/>
        <v>811118.00000000012</v>
      </c>
      <c r="AK91" s="86">
        <v>0</v>
      </c>
      <c r="AL91" s="71">
        <f t="shared" si="412"/>
        <v>0</v>
      </c>
      <c r="AM91" s="72">
        <v>60</v>
      </c>
      <c r="AN91" s="77">
        <f t="shared" si="413"/>
        <v>1269576</v>
      </c>
      <c r="AO91" s="72"/>
      <c r="AP91" s="71">
        <f t="shared" si="414"/>
        <v>0</v>
      </c>
      <c r="AQ91" s="72"/>
      <c r="AR91" s="72">
        <f t="shared" si="415"/>
        <v>0</v>
      </c>
      <c r="AS91" s="72"/>
      <c r="AT91" s="72">
        <f t="shared" si="416"/>
        <v>0</v>
      </c>
      <c r="AU91" s="72"/>
      <c r="AV91" s="71">
        <f t="shared" si="417"/>
        <v>0</v>
      </c>
      <c r="AW91" s="72"/>
      <c r="AX91" s="71">
        <f t="shared" si="418"/>
        <v>0</v>
      </c>
      <c r="AY91" s="72"/>
      <c r="AZ91" s="71">
        <f t="shared" si="419"/>
        <v>0</v>
      </c>
      <c r="BA91" s="72">
        <v>130</v>
      </c>
      <c r="BB91" s="71">
        <f t="shared" si="420"/>
        <v>2292290</v>
      </c>
      <c r="BC91" s="72"/>
      <c r="BD91" s="71">
        <f t="shared" si="421"/>
        <v>0</v>
      </c>
      <c r="BE91" s="72">
        <v>718</v>
      </c>
      <c r="BF91" s="71">
        <f t="shared" si="422"/>
        <v>13811448</v>
      </c>
      <c r="BG91" s="72">
        <v>1</v>
      </c>
      <c r="BH91" s="71">
        <f t="shared" si="423"/>
        <v>19236</v>
      </c>
      <c r="BI91" s="72">
        <v>50</v>
      </c>
      <c r="BJ91" s="71">
        <f t="shared" si="424"/>
        <v>1106070</v>
      </c>
      <c r="BK91" s="72"/>
      <c r="BL91" s="71">
        <f t="shared" si="425"/>
        <v>0</v>
      </c>
      <c r="BM91" s="72">
        <v>369</v>
      </c>
      <c r="BN91" s="71">
        <f t="shared" si="426"/>
        <v>7807892.4000000004</v>
      </c>
      <c r="BO91" s="72">
        <v>130</v>
      </c>
      <c r="BP91" s="71">
        <f t="shared" si="427"/>
        <v>2500680</v>
      </c>
      <c r="BQ91" s="72">
        <v>112</v>
      </c>
      <c r="BR91" s="71">
        <f t="shared" si="428"/>
        <v>2693040</v>
      </c>
      <c r="BS91" s="72">
        <v>65</v>
      </c>
      <c r="BT91" s="71">
        <f t="shared" si="429"/>
        <v>1125306</v>
      </c>
      <c r="BU91" s="72">
        <v>420</v>
      </c>
      <c r="BV91" s="71">
        <f t="shared" si="430"/>
        <v>10098900</v>
      </c>
      <c r="BW91" s="72">
        <v>650</v>
      </c>
      <c r="BX91" s="71">
        <f t="shared" si="431"/>
        <v>12503400</v>
      </c>
      <c r="BY91" s="78">
        <f>300+7</f>
        <v>307</v>
      </c>
      <c r="BZ91" s="79">
        <f t="shared" si="432"/>
        <v>5905452</v>
      </c>
      <c r="CA91" s="72">
        <v>10</v>
      </c>
      <c r="CB91" s="71">
        <f t="shared" si="433"/>
        <v>181138.99999999997</v>
      </c>
      <c r="CC91" s="72"/>
      <c r="CD91" s="71">
        <f t="shared" si="434"/>
        <v>0</v>
      </c>
      <c r="CE91" s="72"/>
      <c r="CF91" s="71">
        <f t="shared" si="435"/>
        <v>0</v>
      </c>
      <c r="CG91" s="72"/>
      <c r="CH91" s="72">
        <f t="shared" si="436"/>
        <v>0</v>
      </c>
      <c r="CI91" s="72"/>
      <c r="CJ91" s="71">
        <f t="shared" si="437"/>
        <v>0</v>
      </c>
      <c r="CK91" s="72"/>
      <c r="CL91" s="71">
        <f t="shared" si="438"/>
        <v>0</v>
      </c>
      <c r="CM91" s="72"/>
      <c r="CN91" s="71">
        <f t="shared" si="439"/>
        <v>0</v>
      </c>
      <c r="CO91" s="72"/>
      <c r="CP91" s="71">
        <f t="shared" si="440"/>
        <v>0</v>
      </c>
      <c r="CQ91" s="72">
        <v>140</v>
      </c>
      <c r="CR91" s="71">
        <f t="shared" si="441"/>
        <v>2535945.9999999995</v>
      </c>
      <c r="CS91" s="72">
        <v>372</v>
      </c>
      <c r="CT91" s="71">
        <f t="shared" si="442"/>
        <v>6738370.7999999998</v>
      </c>
      <c r="CU91" s="72"/>
      <c r="CV91" s="71">
        <f t="shared" si="443"/>
        <v>0</v>
      </c>
      <c r="CW91" s="86">
        <v>235</v>
      </c>
      <c r="CX91" s="71">
        <f t="shared" si="444"/>
        <v>4068414</v>
      </c>
      <c r="CY91" s="72"/>
      <c r="CZ91" s="71">
        <f t="shared" si="445"/>
        <v>0</v>
      </c>
      <c r="DA91" s="72"/>
      <c r="DB91" s="77">
        <f t="shared" si="446"/>
        <v>0</v>
      </c>
      <c r="DC91" s="72">
        <v>87</v>
      </c>
      <c r="DD91" s="71">
        <f t="shared" si="447"/>
        <v>1673532</v>
      </c>
      <c r="DE91" s="87">
        <v>1</v>
      </c>
      <c r="DF91" s="71">
        <f t="shared" si="448"/>
        <v>23083.200000000001</v>
      </c>
      <c r="DG91" s="72">
        <v>250</v>
      </c>
      <c r="DH91" s="71">
        <f t="shared" si="449"/>
        <v>5434169.9999999991</v>
      </c>
      <c r="DI91" s="72">
        <v>82</v>
      </c>
      <c r="DJ91" s="71">
        <f t="shared" si="450"/>
        <v>2512496.4</v>
      </c>
      <c r="DK91" s="72">
        <v>230</v>
      </c>
      <c r="DL91" s="79">
        <f t="shared" si="451"/>
        <v>8121714</v>
      </c>
      <c r="DM91" s="81">
        <f t="shared" si="348"/>
        <v>6147</v>
      </c>
      <c r="DN91" s="79">
        <f t="shared" si="348"/>
        <v>122891979.80000001</v>
      </c>
    </row>
    <row r="92" spans="1:118" ht="15.75" customHeight="1" x14ac:dyDescent="0.25">
      <c r="A92" s="82"/>
      <c r="B92" s="83">
        <v>67</v>
      </c>
      <c r="C92" s="65" t="s">
        <v>216</v>
      </c>
      <c r="D92" s="66">
        <v>22900</v>
      </c>
      <c r="E92" s="84">
        <v>1.01</v>
      </c>
      <c r="F92" s="84"/>
      <c r="G92" s="67">
        <v>1</v>
      </c>
      <c r="H92" s="68"/>
      <c r="I92" s="66">
        <v>1.4</v>
      </c>
      <c r="J92" s="66">
        <v>1.68</v>
      </c>
      <c r="K92" s="66">
        <v>2.23</v>
      </c>
      <c r="L92" s="69">
        <v>2.57</v>
      </c>
      <c r="M92" s="72"/>
      <c r="N92" s="71">
        <f t="shared" si="296"/>
        <v>0</v>
      </c>
      <c r="O92" s="72"/>
      <c r="P92" s="72">
        <f t="shared" si="401"/>
        <v>0</v>
      </c>
      <c r="Q92" s="72">
        <v>20</v>
      </c>
      <c r="R92" s="71">
        <f t="shared" si="402"/>
        <v>712373.20000000007</v>
      </c>
      <c r="S92" s="72"/>
      <c r="T92" s="71">
        <f t="shared" si="403"/>
        <v>0</v>
      </c>
      <c r="U92" s="72"/>
      <c r="V92" s="71">
        <f t="shared" si="404"/>
        <v>0</v>
      </c>
      <c r="W92" s="72"/>
      <c r="X92" s="71">
        <f t="shared" si="405"/>
        <v>0</v>
      </c>
      <c r="Y92" s="72"/>
      <c r="Z92" s="71">
        <f t="shared" si="406"/>
        <v>0</v>
      </c>
      <c r="AA92" s="72"/>
      <c r="AB92" s="71">
        <f t="shared" si="407"/>
        <v>0</v>
      </c>
      <c r="AC92" s="72"/>
      <c r="AD92" s="71">
        <f t="shared" si="408"/>
        <v>0</v>
      </c>
      <c r="AE92" s="72"/>
      <c r="AF92" s="71">
        <f t="shared" si="409"/>
        <v>0</v>
      </c>
      <c r="AG92" s="72"/>
      <c r="AH92" s="71">
        <f t="shared" si="410"/>
        <v>0</v>
      </c>
      <c r="AI92" s="72">
        <v>61</v>
      </c>
      <c r="AJ92" s="71">
        <f t="shared" si="411"/>
        <v>2172738.2600000002</v>
      </c>
      <c r="AK92" s="86">
        <v>0</v>
      </c>
      <c r="AL92" s="71">
        <f t="shared" si="412"/>
        <v>0</v>
      </c>
      <c r="AM92" s="72"/>
      <c r="AN92" s="77">
        <f t="shared" si="413"/>
        <v>0</v>
      </c>
      <c r="AO92" s="72"/>
      <c r="AP92" s="71">
        <f t="shared" si="414"/>
        <v>0</v>
      </c>
      <c r="AQ92" s="72"/>
      <c r="AR92" s="72">
        <f t="shared" si="415"/>
        <v>0</v>
      </c>
      <c r="AS92" s="72"/>
      <c r="AT92" s="72">
        <f t="shared" si="416"/>
        <v>0</v>
      </c>
      <c r="AU92" s="72"/>
      <c r="AV92" s="71">
        <f t="shared" si="417"/>
        <v>0</v>
      </c>
      <c r="AW92" s="72"/>
      <c r="AX92" s="71">
        <f t="shared" si="418"/>
        <v>0</v>
      </c>
      <c r="AY92" s="72"/>
      <c r="AZ92" s="71">
        <f t="shared" si="419"/>
        <v>0</v>
      </c>
      <c r="BA92" s="72">
        <v>33</v>
      </c>
      <c r="BB92" s="71">
        <f t="shared" si="420"/>
        <v>1175415.7800000003</v>
      </c>
      <c r="BC92" s="72"/>
      <c r="BD92" s="71">
        <f t="shared" si="421"/>
        <v>0</v>
      </c>
      <c r="BE92" s="72"/>
      <c r="BF92" s="71">
        <f t="shared" si="422"/>
        <v>0</v>
      </c>
      <c r="BG92" s="72"/>
      <c r="BH92" s="71">
        <f t="shared" si="423"/>
        <v>0</v>
      </c>
      <c r="BI92" s="72"/>
      <c r="BJ92" s="71">
        <f t="shared" si="424"/>
        <v>0</v>
      </c>
      <c r="BK92" s="72"/>
      <c r="BL92" s="71">
        <f t="shared" si="425"/>
        <v>0</v>
      </c>
      <c r="BM92" s="72"/>
      <c r="BN92" s="71">
        <f t="shared" si="426"/>
        <v>0</v>
      </c>
      <c r="BO92" s="72"/>
      <c r="BP92" s="71">
        <f t="shared" si="427"/>
        <v>0</v>
      </c>
      <c r="BQ92" s="72"/>
      <c r="BR92" s="71">
        <f t="shared" si="428"/>
        <v>0</v>
      </c>
      <c r="BS92" s="72"/>
      <c r="BT92" s="71">
        <f t="shared" si="429"/>
        <v>0</v>
      </c>
      <c r="BU92" s="72"/>
      <c r="BV92" s="71">
        <f t="shared" si="430"/>
        <v>0</v>
      </c>
      <c r="BW92" s="72"/>
      <c r="BX92" s="71">
        <f t="shared" si="431"/>
        <v>0</v>
      </c>
      <c r="BY92" s="72"/>
      <c r="BZ92" s="79">
        <f t="shared" si="432"/>
        <v>0</v>
      </c>
      <c r="CA92" s="72"/>
      <c r="CB92" s="71">
        <f t="shared" si="433"/>
        <v>0</v>
      </c>
      <c r="CC92" s="72"/>
      <c r="CD92" s="71">
        <f t="shared" si="434"/>
        <v>0</v>
      </c>
      <c r="CE92" s="72"/>
      <c r="CF92" s="71">
        <f t="shared" si="435"/>
        <v>0</v>
      </c>
      <c r="CG92" s="72"/>
      <c r="CH92" s="72">
        <f t="shared" si="436"/>
        <v>0</v>
      </c>
      <c r="CI92" s="72"/>
      <c r="CJ92" s="71">
        <f t="shared" si="437"/>
        <v>0</v>
      </c>
      <c r="CK92" s="72"/>
      <c r="CL92" s="71">
        <f t="shared" si="438"/>
        <v>0</v>
      </c>
      <c r="CM92" s="72"/>
      <c r="CN92" s="71">
        <f t="shared" si="439"/>
        <v>0</v>
      </c>
      <c r="CO92" s="72"/>
      <c r="CP92" s="71">
        <f t="shared" si="440"/>
        <v>0</v>
      </c>
      <c r="CQ92" s="72"/>
      <c r="CR92" s="71">
        <f t="shared" si="441"/>
        <v>0</v>
      </c>
      <c r="CS92" s="72">
        <v>4</v>
      </c>
      <c r="CT92" s="71">
        <f t="shared" si="442"/>
        <v>146360.31199999998</v>
      </c>
      <c r="CU92" s="72"/>
      <c r="CV92" s="71">
        <f t="shared" si="443"/>
        <v>0</v>
      </c>
      <c r="CW92" s="86">
        <v>0</v>
      </c>
      <c r="CX92" s="71">
        <f t="shared" si="444"/>
        <v>0</v>
      </c>
      <c r="CY92" s="72"/>
      <c r="CZ92" s="71">
        <f t="shared" si="445"/>
        <v>0</v>
      </c>
      <c r="DA92" s="72"/>
      <c r="DB92" s="77">
        <f t="shared" si="446"/>
        <v>0</v>
      </c>
      <c r="DC92" s="72"/>
      <c r="DD92" s="71">
        <f t="shared" si="447"/>
        <v>0</v>
      </c>
      <c r="DE92" s="87"/>
      <c r="DF92" s="71">
        <f t="shared" si="448"/>
        <v>0</v>
      </c>
      <c r="DG92" s="72"/>
      <c r="DH92" s="71">
        <f t="shared" si="449"/>
        <v>0</v>
      </c>
      <c r="DI92" s="72"/>
      <c r="DJ92" s="71">
        <f t="shared" si="450"/>
        <v>0</v>
      </c>
      <c r="DK92" s="72"/>
      <c r="DL92" s="79">
        <f t="shared" si="451"/>
        <v>0</v>
      </c>
      <c r="DM92" s="81">
        <f t="shared" si="348"/>
        <v>118</v>
      </c>
      <c r="DN92" s="79">
        <f t="shared" si="348"/>
        <v>4206887.5520000011</v>
      </c>
    </row>
    <row r="93" spans="1:118" ht="33" customHeight="1" x14ac:dyDescent="0.25">
      <c r="A93" s="82"/>
      <c r="B93" s="83">
        <v>68</v>
      </c>
      <c r="C93" s="65" t="s">
        <v>217</v>
      </c>
      <c r="D93" s="66">
        <v>22900</v>
      </c>
      <c r="E93" s="91">
        <v>2.2999999999999998</v>
      </c>
      <c r="F93" s="91"/>
      <c r="G93" s="67">
        <v>1</v>
      </c>
      <c r="H93" s="68"/>
      <c r="I93" s="66">
        <v>1.4</v>
      </c>
      <c r="J93" s="66">
        <v>1.68</v>
      </c>
      <c r="K93" s="66">
        <v>2.23</v>
      </c>
      <c r="L93" s="69">
        <v>2.57</v>
      </c>
      <c r="M93" s="72">
        <v>1</v>
      </c>
      <c r="N93" s="71">
        <f t="shared" si="296"/>
        <v>81111.799999999988</v>
      </c>
      <c r="O93" s="72"/>
      <c r="P93" s="72">
        <f t="shared" si="401"/>
        <v>0</v>
      </c>
      <c r="Q93" s="72"/>
      <c r="R93" s="71">
        <f t="shared" si="402"/>
        <v>0</v>
      </c>
      <c r="S93" s="72"/>
      <c r="T93" s="71">
        <f t="shared" si="403"/>
        <v>0</v>
      </c>
      <c r="U93" s="72"/>
      <c r="V93" s="71">
        <f t="shared" si="404"/>
        <v>0</v>
      </c>
      <c r="W93" s="72"/>
      <c r="X93" s="71">
        <f t="shared" si="405"/>
        <v>0</v>
      </c>
      <c r="Y93" s="72"/>
      <c r="Z93" s="71">
        <f t="shared" si="406"/>
        <v>0</v>
      </c>
      <c r="AA93" s="72"/>
      <c r="AB93" s="71">
        <f t="shared" si="407"/>
        <v>0</v>
      </c>
      <c r="AC93" s="72"/>
      <c r="AD93" s="71">
        <f t="shared" si="408"/>
        <v>0</v>
      </c>
      <c r="AE93" s="72"/>
      <c r="AF93" s="71">
        <f t="shared" si="409"/>
        <v>0</v>
      </c>
      <c r="AG93" s="72"/>
      <c r="AH93" s="71">
        <f t="shared" si="410"/>
        <v>0</v>
      </c>
      <c r="AI93" s="72">
        <v>1</v>
      </c>
      <c r="AJ93" s="71">
        <f t="shared" si="411"/>
        <v>81111.799999999988</v>
      </c>
      <c r="AK93" s="86">
        <v>0</v>
      </c>
      <c r="AL93" s="71">
        <f t="shared" si="412"/>
        <v>0</v>
      </c>
      <c r="AM93" s="72"/>
      <c r="AN93" s="71">
        <f t="shared" si="413"/>
        <v>0</v>
      </c>
      <c r="AO93" s="72"/>
      <c r="AP93" s="71">
        <f t="shared" si="414"/>
        <v>0</v>
      </c>
      <c r="AQ93" s="72"/>
      <c r="AR93" s="72">
        <f t="shared" si="415"/>
        <v>0</v>
      </c>
      <c r="AS93" s="72"/>
      <c r="AT93" s="72">
        <f t="shared" si="416"/>
        <v>0</v>
      </c>
      <c r="AU93" s="72"/>
      <c r="AV93" s="71">
        <f t="shared" si="417"/>
        <v>0</v>
      </c>
      <c r="AW93" s="72"/>
      <c r="AX93" s="71">
        <f t="shared" si="418"/>
        <v>0</v>
      </c>
      <c r="AY93" s="72"/>
      <c r="AZ93" s="71">
        <f t="shared" si="419"/>
        <v>0</v>
      </c>
      <c r="BA93" s="72"/>
      <c r="BB93" s="71">
        <f t="shared" si="420"/>
        <v>0</v>
      </c>
      <c r="BC93" s="72"/>
      <c r="BD93" s="71">
        <f t="shared" si="421"/>
        <v>0</v>
      </c>
      <c r="BE93" s="72"/>
      <c r="BF93" s="71">
        <f t="shared" si="422"/>
        <v>0</v>
      </c>
      <c r="BG93" s="72"/>
      <c r="BH93" s="71">
        <f t="shared" si="423"/>
        <v>0</v>
      </c>
      <c r="BI93" s="72"/>
      <c r="BJ93" s="71">
        <f t="shared" si="424"/>
        <v>0</v>
      </c>
      <c r="BK93" s="72"/>
      <c r="BL93" s="71">
        <f t="shared" si="425"/>
        <v>0</v>
      </c>
      <c r="BM93" s="72"/>
      <c r="BN93" s="71">
        <f t="shared" si="426"/>
        <v>0</v>
      </c>
      <c r="BO93" s="72"/>
      <c r="BP93" s="71">
        <f t="shared" si="427"/>
        <v>0</v>
      </c>
      <c r="BQ93" s="72"/>
      <c r="BR93" s="71">
        <f t="shared" si="428"/>
        <v>0</v>
      </c>
      <c r="BS93" s="72"/>
      <c r="BT93" s="71">
        <f t="shared" si="429"/>
        <v>0</v>
      </c>
      <c r="BU93" s="72">
        <v>3</v>
      </c>
      <c r="BV93" s="71">
        <f t="shared" si="430"/>
        <v>331821</v>
      </c>
      <c r="BW93" s="72"/>
      <c r="BX93" s="71">
        <f t="shared" si="431"/>
        <v>0</v>
      </c>
      <c r="BY93" s="72"/>
      <c r="BZ93" s="71">
        <f t="shared" si="432"/>
        <v>0</v>
      </c>
      <c r="CA93" s="72"/>
      <c r="CB93" s="71">
        <f t="shared" si="433"/>
        <v>0</v>
      </c>
      <c r="CC93" s="72"/>
      <c r="CD93" s="71">
        <f t="shared" si="434"/>
        <v>0</v>
      </c>
      <c r="CE93" s="72"/>
      <c r="CF93" s="71">
        <f t="shared" si="435"/>
        <v>0</v>
      </c>
      <c r="CG93" s="72"/>
      <c r="CH93" s="72">
        <f t="shared" si="436"/>
        <v>0</v>
      </c>
      <c r="CI93" s="72"/>
      <c r="CJ93" s="71">
        <f t="shared" si="437"/>
        <v>0</v>
      </c>
      <c r="CK93" s="72"/>
      <c r="CL93" s="71">
        <f t="shared" si="438"/>
        <v>0</v>
      </c>
      <c r="CM93" s="72"/>
      <c r="CN93" s="71">
        <f t="shared" si="439"/>
        <v>0</v>
      </c>
      <c r="CO93" s="72"/>
      <c r="CP93" s="71">
        <f t="shared" si="440"/>
        <v>0</v>
      </c>
      <c r="CQ93" s="72"/>
      <c r="CR93" s="71">
        <f t="shared" si="441"/>
        <v>0</v>
      </c>
      <c r="CS93" s="72"/>
      <c r="CT93" s="71">
        <f t="shared" si="442"/>
        <v>0</v>
      </c>
      <c r="CU93" s="72"/>
      <c r="CV93" s="71">
        <f t="shared" si="443"/>
        <v>0</v>
      </c>
      <c r="CW93" s="86">
        <v>0</v>
      </c>
      <c r="CX93" s="71">
        <f t="shared" si="444"/>
        <v>0</v>
      </c>
      <c r="CY93" s="72"/>
      <c r="CZ93" s="71">
        <f t="shared" si="445"/>
        <v>0</v>
      </c>
      <c r="DA93" s="72"/>
      <c r="DB93" s="77">
        <f t="shared" si="446"/>
        <v>0</v>
      </c>
      <c r="DC93" s="72"/>
      <c r="DD93" s="71">
        <f t="shared" si="447"/>
        <v>0</v>
      </c>
      <c r="DE93" s="87"/>
      <c r="DF93" s="71">
        <f t="shared" si="448"/>
        <v>0</v>
      </c>
      <c r="DG93" s="72"/>
      <c r="DH93" s="71">
        <f t="shared" si="449"/>
        <v>0</v>
      </c>
      <c r="DI93" s="72"/>
      <c r="DJ93" s="71">
        <f t="shared" si="450"/>
        <v>0</v>
      </c>
      <c r="DK93" s="72"/>
      <c r="DL93" s="79">
        <f t="shared" si="451"/>
        <v>0</v>
      </c>
      <c r="DM93" s="81">
        <f t="shared" si="348"/>
        <v>5</v>
      </c>
      <c r="DN93" s="79">
        <f t="shared" si="348"/>
        <v>494044.6</v>
      </c>
    </row>
    <row r="94" spans="1:118" ht="15.75" customHeight="1" x14ac:dyDescent="0.25">
      <c r="A94" s="82">
        <v>13</v>
      </c>
      <c r="B94" s="146"/>
      <c r="C94" s="144" t="s">
        <v>218</v>
      </c>
      <c r="D94" s="66">
        <v>22900</v>
      </c>
      <c r="E94" s="147">
        <v>1.49</v>
      </c>
      <c r="F94" s="147"/>
      <c r="G94" s="67">
        <v>1</v>
      </c>
      <c r="H94" s="68"/>
      <c r="I94" s="66">
        <v>1.4</v>
      </c>
      <c r="J94" s="66">
        <v>1.68</v>
      </c>
      <c r="K94" s="66">
        <v>2.23</v>
      </c>
      <c r="L94" s="69">
        <v>2.57</v>
      </c>
      <c r="M94" s="92">
        <f>SUM(M95:M101)</f>
        <v>677</v>
      </c>
      <c r="N94" s="92">
        <f t="shared" ref="N94:BY94" si="452">SUM(N95:N101)</f>
        <v>33835066.020000003</v>
      </c>
      <c r="O94" s="92">
        <f t="shared" si="452"/>
        <v>2411</v>
      </c>
      <c r="P94" s="92">
        <f t="shared" si="452"/>
        <v>157055592.12</v>
      </c>
      <c r="Q94" s="92">
        <f t="shared" si="452"/>
        <v>102</v>
      </c>
      <c r="R94" s="92">
        <f t="shared" si="452"/>
        <v>4335602.04</v>
      </c>
      <c r="S94" s="92">
        <f t="shared" si="452"/>
        <v>0</v>
      </c>
      <c r="T94" s="92">
        <f t="shared" si="452"/>
        <v>0</v>
      </c>
      <c r="U94" s="92">
        <f t="shared" si="452"/>
        <v>0</v>
      </c>
      <c r="V94" s="92">
        <f t="shared" si="452"/>
        <v>0</v>
      </c>
      <c r="W94" s="92">
        <f t="shared" si="452"/>
        <v>0</v>
      </c>
      <c r="X94" s="92">
        <f t="shared" si="452"/>
        <v>0</v>
      </c>
      <c r="Y94" s="92">
        <f t="shared" si="452"/>
        <v>0</v>
      </c>
      <c r="Z94" s="92">
        <f t="shared" si="452"/>
        <v>0</v>
      </c>
      <c r="AA94" s="92">
        <f t="shared" si="452"/>
        <v>0</v>
      </c>
      <c r="AB94" s="92">
        <f t="shared" si="452"/>
        <v>0</v>
      </c>
      <c r="AC94" s="92">
        <f t="shared" si="452"/>
        <v>601</v>
      </c>
      <c r="AD94" s="92">
        <f t="shared" si="452"/>
        <v>31208742.879999999</v>
      </c>
      <c r="AE94" s="92">
        <f t="shared" si="452"/>
        <v>60</v>
      </c>
      <c r="AF94" s="92">
        <f t="shared" si="452"/>
        <v>4214607.5999999996</v>
      </c>
      <c r="AG94" s="92">
        <f t="shared" si="452"/>
        <v>0</v>
      </c>
      <c r="AH94" s="92">
        <f t="shared" si="452"/>
        <v>0</v>
      </c>
      <c r="AI94" s="92">
        <f t="shared" si="452"/>
        <v>278</v>
      </c>
      <c r="AJ94" s="92">
        <f t="shared" si="452"/>
        <v>11318975.360000003</v>
      </c>
      <c r="AK94" s="92">
        <f t="shared" si="452"/>
        <v>0</v>
      </c>
      <c r="AL94" s="92">
        <f t="shared" si="452"/>
        <v>0</v>
      </c>
      <c r="AM94" s="92">
        <f t="shared" si="452"/>
        <v>84</v>
      </c>
      <c r="AN94" s="92">
        <f t="shared" si="452"/>
        <v>4743135.9360000007</v>
      </c>
      <c r="AO94" s="92">
        <v>0</v>
      </c>
      <c r="AP94" s="92">
        <f t="shared" si="452"/>
        <v>0</v>
      </c>
      <c r="AQ94" s="92">
        <f t="shared" si="452"/>
        <v>8</v>
      </c>
      <c r="AR94" s="92">
        <f t="shared" si="452"/>
        <v>310469.03999999998</v>
      </c>
      <c r="AS94" s="92">
        <f t="shared" si="452"/>
        <v>886</v>
      </c>
      <c r="AT94" s="92">
        <f t="shared" si="452"/>
        <v>37127820.379999995</v>
      </c>
      <c r="AU94" s="92">
        <f t="shared" si="452"/>
        <v>0</v>
      </c>
      <c r="AV94" s="92">
        <f t="shared" si="452"/>
        <v>0</v>
      </c>
      <c r="AW94" s="92">
        <f t="shared" si="452"/>
        <v>0</v>
      </c>
      <c r="AX94" s="92">
        <f t="shared" si="452"/>
        <v>0</v>
      </c>
      <c r="AY94" s="92">
        <f t="shared" si="452"/>
        <v>0</v>
      </c>
      <c r="AZ94" s="92">
        <f t="shared" si="452"/>
        <v>0</v>
      </c>
      <c r="BA94" s="92">
        <f t="shared" si="452"/>
        <v>146</v>
      </c>
      <c r="BB94" s="92">
        <f t="shared" si="452"/>
        <v>7131490.5199999996</v>
      </c>
      <c r="BC94" s="92">
        <f t="shared" si="452"/>
        <v>148</v>
      </c>
      <c r="BD94" s="92">
        <f t="shared" si="452"/>
        <v>6469900.3600000013</v>
      </c>
      <c r="BE94" s="92">
        <f t="shared" si="452"/>
        <v>963</v>
      </c>
      <c r="BF94" s="92">
        <f t="shared" si="452"/>
        <v>55488550.319999993</v>
      </c>
      <c r="BG94" s="92">
        <f t="shared" si="452"/>
        <v>1139</v>
      </c>
      <c r="BH94" s="92">
        <f t="shared" si="452"/>
        <v>68693679.600000009</v>
      </c>
      <c r="BI94" s="92">
        <f t="shared" si="452"/>
        <v>0</v>
      </c>
      <c r="BJ94" s="92">
        <f t="shared" si="452"/>
        <v>0</v>
      </c>
      <c r="BK94" s="92">
        <f t="shared" si="452"/>
        <v>0</v>
      </c>
      <c r="BL94" s="92">
        <f t="shared" si="452"/>
        <v>0</v>
      </c>
      <c r="BM94" s="92">
        <f t="shared" si="452"/>
        <v>439</v>
      </c>
      <c r="BN94" s="92">
        <f t="shared" si="452"/>
        <v>24692406.816</v>
      </c>
      <c r="BO94" s="92">
        <f t="shared" si="452"/>
        <v>133</v>
      </c>
      <c r="BP94" s="92">
        <f t="shared" si="452"/>
        <v>6753374.8800000008</v>
      </c>
      <c r="BQ94" s="92">
        <f t="shared" si="452"/>
        <v>254</v>
      </c>
      <c r="BR94" s="92">
        <f t="shared" si="452"/>
        <v>17301820.199999999</v>
      </c>
      <c r="BS94" s="92">
        <f t="shared" si="452"/>
        <v>58</v>
      </c>
      <c r="BT94" s="92">
        <f t="shared" si="452"/>
        <v>2508913.0080000004</v>
      </c>
      <c r="BU94" s="92">
        <f t="shared" si="452"/>
        <v>346</v>
      </c>
      <c r="BV94" s="92">
        <f t="shared" si="452"/>
        <v>22170451.799999997</v>
      </c>
      <c r="BW94" s="92">
        <f t="shared" si="452"/>
        <v>140</v>
      </c>
      <c r="BX94" s="92">
        <f t="shared" si="452"/>
        <v>8461531.6799999997</v>
      </c>
      <c r="BY94" s="92">
        <f t="shared" si="452"/>
        <v>150</v>
      </c>
      <c r="BZ94" s="92">
        <f t="shared" ref="BZ94:DN94" si="453">SUM(BZ95:BZ101)</f>
        <v>8670819.3600000013</v>
      </c>
      <c r="CA94" s="92">
        <f t="shared" si="453"/>
        <v>0</v>
      </c>
      <c r="CB94" s="92">
        <f t="shared" si="453"/>
        <v>0</v>
      </c>
      <c r="CC94" s="92">
        <f t="shared" si="453"/>
        <v>0</v>
      </c>
      <c r="CD94" s="92">
        <f t="shared" si="453"/>
        <v>0</v>
      </c>
      <c r="CE94" s="92">
        <f t="shared" si="453"/>
        <v>0</v>
      </c>
      <c r="CF94" s="92">
        <f t="shared" si="453"/>
        <v>0</v>
      </c>
      <c r="CG94" s="92">
        <f t="shared" si="453"/>
        <v>0</v>
      </c>
      <c r="CH94" s="92">
        <f t="shared" si="453"/>
        <v>0</v>
      </c>
      <c r="CI94" s="92">
        <f t="shared" si="453"/>
        <v>0</v>
      </c>
      <c r="CJ94" s="92">
        <f t="shared" si="453"/>
        <v>0</v>
      </c>
      <c r="CK94" s="92">
        <f t="shared" si="453"/>
        <v>12</v>
      </c>
      <c r="CL94" s="92">
        <f t="shared" si="453"/>
        <v>308353.07999999996</v>
      </c>
      <c r="CM94" s="92">
        <f t="shared" si="453"/>
        <v>18</v>
      </c>
      <c r="CN94" s="92">
        <f t="shared" si="453"/>
        <v>452430.72000000003</v>
      </c>
      <c r="CO94" s="92">
        <f t="shared" si="453"/>
        <v>19</v>
      </c>
      <c r="CP94" s="92">
        <f t="shared" si="453"/>
        <v>544891.76</v>
      </c>
      <c r="CQ94" s="92">
        <f t="shared" si="453"/>
        <v>2</v>
      </c>
      <c r="CR94" s="92">
        <f t="shared" si="453"/>
        <v>92018.611999999994</v>
      </c>
      <c r="CS94" s="92">
        <f t="shared" si="453"/>
        <v>188</v>
      </c>
      <c r="CT94" s="92">
        <f t="shared" si="453"/>
        <v>8399777.7079999987</v>
      </c>
      <c r="CU94" s="92">
        <f t="shared" si="453"/>
        <v>162</v>
      </c>
      <c r="CV94" s="92">
        <f t="shared" si="453"/>
        <v>8561558.879999999</v>
      </c>
      <c r="CW94" s="92">
        <f t="shared" si="453"/>
        <v>487</v>
      </c>
      <c r="CX94" s="92">
        <f t="shared" si="453"/>
        <v>22105857.312000003</v>
      </c>
      <c r="CY94" s="92">
        <f t="shared" si="453"/>
        <v>0</v>
      </c>
      <c r="CZ94" s="92">
        <f t="shared" si="453"/>
        <v>0</v>
      </c>
      <c r="DA94" s="92">
        <f t="shared" si="453"/>
        <v>4</v>
      </c>
      <c r="DB94" s="95">
        <f t="shared" si="453"/>
        <v>155119.10400000002</v>
      </c>
      <c r="DC94" s="92">
        <f t="shared" si="453"/>
        <v>87</v>
      </c>
      <c r="DD94" s="92">
        <f t="shared" si="453"/>
        <v>4291166.88</v>
      </c>
      <c r="DE94" s="96">
        <f t="shared" si="453"/>
        <v>4</v>
      </c>
      <c r="DF94" s="92">
        <f t="shared" si="453"/>
        <v>220675.39200000002</v>
      </c>
      <c r="DG94" s="92">
        <f t="shared" si="453"/>
        <v>71</v>
      </c>
      <c r="DH94" s="92">
        <f t="shared" si="453"/>
        <v>3978681.9071999998</v>
      </c>
      <c r="DI94" s="92">
        <v>11</v>
      </c>
      <c r="DJ94" s="92">
        <f t="shared" si="453"/>
        <v>957199.848</v>
      </c>
      <c r="DK94" s="92">
        <f t="shared" si="453"/>
        <v>43</v>
      </c>
      <c r="DL94" s="92">
        <f t="shared" si="453"/>
        <v>3719038.7759999996</v>
      </c>
      <c r="DM94" s="92">
        <f t="shared" si="453"/>
        <v>10131</v>
      </c>
      <c r="DN94" s="92">
        <f t="shared" si="453"/>
        <v>566279719.89919996</v>
      </c>
    </row>
    <row r="95" spans="1:118" ht="41.25" customHeight="1" x14ac:dyDescent="0.25">
      <c r="A95" s="82"/>
      <c r="B95" s="83">
        <v>69</v>
      </c>
      <c r="C95" s="65" t="s">
        <v>219</v>
      </c>
      <c r="D95" s="66">
        <v>22900</v>
      </c>
      <c r="E95" s="84">
        <v>1.42</v>
      </c>
      <c r="F95" s="84"/>
      <c r="G95" s="67">
        <v>1</v>
      </c>
      <c r="H95" s="68"/>
      <c r="I95" s="66">
        <v>1.4</v>
      </c>
      <c r="J95" s="66">
        <v>1.68</v>
      </c>
      <c r="K95" s="66">
        <v>2.23</v>
      </c>
      <c r="L95" s="69">
        <v>2.57</v>
      </c>
      <c r="M95" s="72">
        <v>92</v>
      </c>
      <c r="N95" s="71">
        <f>(M95*$D95*$E95*$G95*$I95*$N$12)</f>
        <v>4607150.24</v>
      </c>
      <c r="O95" s="72">
        <v>1323</v>
      </c>
      <c r="P95" s="72">
        <f>(O95*$D95*$E95*$G95*$I95*$P$12)</f>
        <v>66252823.560000002</v>
      </c>
      <c r="Q95" s="72"/>
      <c r="R95" s="71">
        <f>(Q95*$D95*$E95*$G95*$I95*$R$12)</f>
        <v>0</v>
      </c>
      <c r="S95" s="72"/>
      <c r="T95" s="71">
        <f>(S95/12*7*$D95*$E95*$G95*$I95*$T$12)+(S95/12*5*$D95*$E95*$G95*$I95*$T$13)</f>
        <v>0</v>
      </c>
      <c r="U95" s="72">
        <v>0</v>
      </c>
      <c r="V95" s="71">
        <f>(U95*$D95*$E95*$G95*$I95*$V$12)</f>
        <v>0</v>
      </c>
      <c r="W95" s="72">
        <v>0</v>
      </c>
      <c r="X95" s="71">
        <f>(W95*$D95*$E95*$G95*$I95*$X$12)</f>
        <v>0</v>
      </c>
      <c r="Y95" s="72"/>
      <c r="Z95" s="71">
        <f>(Y95*$D95*$E95*$G95*$I95*$Z$12)</f>
        <v>0</v>
      </c>
      <c r="AA95" s="72">
        <v>0</v>
      </c>
      <c r="AB95" s="71">
        <f>(AA95*$D95*$E95*$G95*$I95*$AB$12)</f>
        <v>0</v>
      </c>
      <c r="AC95" s="72">
        <v>73</v>
      </c>
      <c r="AD95" s="71">
        <f>(AC95*$D95*$E95*$G95*$I95*$AD$12)</f>
        <v>3655673.56</v>
      </c>
      <c r="AE95" s="72"/>
      <c r="AF95" s="71">
        <f>(AE95*$D95*$E95*$G95*$I95*$AF$12)</f>
        <v>0</v>
      </c>
      <c r="AG95" s="74"/>
      <c r="AH95" s="71">
        <f>(AG95*$D95*$E95*$G95*$I95*$AH$12)</f>
        <v>0</v>
      </c>
      <c r="AI95" s="72">
        <v>20</v>
      </c>
      <c r="AJ95" s="71">
        <f>(AI95*$D95*$E95*$G95*$I95*$AJ$12)</f>
        <v>1001554.4</v>
      </c>
      <c r="AK95" s="86"/>
      <c r="AL95" s="71">
        <f>(AK95*$D95*$E95*$G95*$J95*$AL$12)</f>
        <v>0</v>
      </c>
      <c r="AM95" s="72">
        <v>59</v>
      </c>
      <c r="AN95" s="77">
        <f>(AM95*$D95*$E95*$G95*$J95*$AN$12)</f>
        <v>3545502.5759999999</v>
      </c>
      <c r="AO95" s="72"/>
      <c r="AP95" s="71">
        <f>(AO95*$D95*$E95*$G95*$I95*$AP$12)</f>
        <v>0</v>
      </c>
      <c r="AQ95" s="72">
        <f>7-3</f>
        <v>4</v>
      </c>
      <c r="AR95" s="72">
        <f>(AQ95*$D95*$E95*$G95*$I95*$AR$12)</f>
        <v>163890.72</v>
      </c>
      <c r="AS95" s="72">
        <v>19</v>
      </c>
      <c r="AT95" s="72">
        <f>(AS95*$D95*$E95*$G95*$I95*$AT$12)</f>
        <v>994725.61999999988</v>
      </c>
      <c r="AU95" s="72">
        <v>0</v>
      </c>
      <c r="AV95" s="71">
        <f>(AU95*$D95*$E95*$G95*$I95*$AV$12)</f>
        <v>0</v>
      </c>
      <c r="AW95" s="72">
        <v>0</v>
      </c>
      <c r="AX95" s="71">
        <f>(AW95*$D95*$E95*$G95*$I95*$AX$12)</f>
        <v>0</v>
      </c>
      <c r="AY95" s="72">
        <v>0</v>
      </c>
      <c r="AZ95" s="71">
        <f>(AY95*$D95*$E95*$G95*$I95*$AZ$12)</f>
        <v>0</v>
      </c>
      <c r="BA95" s="72">
        <v>129</v>
      </c>
      <c r="BB95" s="71">
        <f>(BA95*$D95*$E95*$G95*$I95*$BB$12)</f>
        <v>6460025.8799999999</v>
      </c>
      <c r="BC95" s="72">
        <v>47</v>
      </c>
      <c r="BD95" s="71">
        <f>(BC95*$D95*$E95*$G95*$I95*$BD$12)</f>
        <v>2353652.8400000003</v>
      </c>
      <c r="BE95" s="72">
        <v>494</v>
      </c>
      <c r="BF95" s="71">
        <f>(BE95*$D95*$E95*$G95*$J95*$BF$12)</f>
        <v>26987338.559999999</v>
      </c>
      <c r="BG95" s="72">
        <v>495</v>
      </c>
      <c r="BH95" s="71">
        <f>(BG95*$D95*$E95*$G95*$J95*$BH$12)</f>
        <v>27041968.800000001</v>
      </c>
      <c r="BI95" s="72">
        <v>0</v>
      </c>
      <c r="BJ95" s="71">
        <f>(BI95*$D95*$E95*$G95*$J95*$BJ$12)</f>
        <v>0</v>
      </c>
      <c r="BK95" s="72">
        <v>0</v>
      </c>
      <c r="BL95" s="71">
        <f>(BK95*$D95*$E95*$G95*$J95*$BL$12)</f>
        <v>0</v>
      </c>
      <c r="BM95" s="72">
        <f>317-22</f>
        <v>295</v>
      </c>
      <c r="BN95" s="71">
        <f>(BM95*$D95*$E95*$G95*$J95*$BN$12)</f>
        <v>17727512.879999999</v>
      </c>
      <c r="BO95" s="72">
        <v>30</v>
      </c>
      <c r="BP95" s="71">
        <f>(BO95*$D95*$E95*$G95*$J95*$BP$12)</f>
        <v>1638907.2</v>
      </c>
      <c r="BQ95" s="72">
        <v>240</v>
      </c>
      <c r="BR95" s="71">
        <f>(BQ95*$D95*$E95*$G95*$J95*$BR$12)</f>
        <v>16389072</v>
      </c>
      <c r="BS95" s="72">
        <v>25</v>
      </c>
      <c r="BT95" s="71">
        <f>(BS95*$D95*$E95*$G95*$J95*$BT$12)</f>
        <v>1229180.4000000001</v>
      </c>
      <c r="BU95" s="72">
        <v>237</v>
      </c>
      <c r="BV95" s="71">
        <f>(BU95*$D95*$E95*$G95*$J95*$BV$12)</f>
        <v>16184208.599999998</v>
      </c>
      <c r="BW95" s="72">
        <v>40</v>
      </c>
      <c r="BX95" s="71">
        <f>(BW95*$D95*$E95*$G95*$J95*$BX$12)</f>
        <v>2185209.6</v>
      </c>
      <c r="BY95" s="72">
        <v>80</v>
      </c>
      <c r="BZ95" s="79">
        <f>(BY95*$D95*$E95*$G95*$J95*$BZ$12)</f>
        <v>4370419.2</v>
      </c>
      <c r="CA95" s="72">
        <v>0</v>
      </c>
      <c r="CB95" s="71">
        <f>(CA95*$D95*$E95*$G95*$I95*$CB$12)</f>
        <v>0</v>
      </c>
      <c r="CC95" s="72">
        <v>0</v>
      </c>
      <c r="CD95" s="71">
        <f>(CC95*$D95*$E95*$G95*$I95*$CD$12)</f>
        <v>0</v>
      </c>
      <c r="CE95" s="72">
        <v>0</v>
      </c>
      <c r="CF95" s="71">
        <f>(CE95*$D95*$E95*$G95*$I95*$CF$12)</f>
        <v>0</v>
      </c>
      <c r="CG95" s="72"/>
      <c r="CH95" s="72">
        <f>(CG95*$D95*$E95*$G95*$I95*$CH$12)</f>
        <v>0</v>
      </c>
      <c r="CI95" s="72"/>
      <c r="CJ95" s="71">
        <f>(CI95*$D95*$E95*$G95*$J95*$CJ$12)</f>
        <v>0</v>
      </c>
      <c r="CK95" s="72">
        <v>1</v>
      </c>
      <c r="CL95" s="71">
        <f>(CK95*$D95*$E95*$G95*$I95*$CL$12)</f>
        <v>31867.639999999996</v>
      </c>
      <c r="CM95" s="72"/>
      <c r="CN95" s="71">
        <f>(CM95*$D95*$E95*$G95*$I95*$CN$12)</f>
        <v>0</v>
      </c>
      <c r="CO95" s="72">
        <v>10</v>
      </c>
      <c r="CP95" s="71">
        <f>(CO95*$D95*$E95*$G95*$I95*$CP$12)</f>
        <v>318676.39999999997</v>
      </c>
      <c r="CQ95" s="72">
        <v>1</v>
      </c>
      <c r="CR95" s="71">
        <f>(CQ95*$D95*$E95*$G95*$I95*$CR$12)</f>
        <v>51443.475999999995</v>
      </c>
      <c r="CS95" s="72">
        <v>67</v>
      </c>
      <c r="CT95" s="71">
        <f>(CS95*$D95*$E95*$G95*$I95*$CT$12)</f>
        <v>3446712.8919999995</v>
      </c>
      <c r="CU95" s="72">
        <v>132</v>
      </c>
      <c r="CV95" s="71">
        <f>(CU95*$D95*$E95*$G95*$J95*$CV$12)</f>
        <v>7211191.6799999997</v>
      </c>
      <c r="CW95" s="86">
        <v>280</v>
      </c>
      <c r="CX95" s="71">
        <f>(CW95*$D95*$E95*$G95*$J95*$CX$12)</f>
        <v>13766820.48</v>
      </c>
      <c r="CY95" s="72"/>
      <c r="CZ95" s="71">
        <f>(CY95*$D95*$E95*$G95*$I95*$CZ$12)</f>
        <v>0</v>
      </c>
      <c r="DA95" s="72">
        <v>0</v>
      </c>
      <c r="DB95" s="77">
        <f>(DA95*$D95*$E95*$G95*$J95*$DB$12)</f>
        <v>0</v>
      </c>
      <c r="DC95" s="72">
        <v>44</v>
      </c>
      <c r="DD95" s="71">
        <f>(DC95*$D95*$E95*$G95*$J95*$DD$12)</f>
        <v>2403730.56</v>
      </c>
      <c r="DE95" s="87">
        <v>1</v>
      </c>
      <c r="DF95" s="71">
        <f>(DE95*$D95*$E95*$G95*$J95*$DF$12)</f>
        <v>65556.288</v>
      </c>
      <c r="DG95" s="72">
        <v>33</v>
      </c>
      <c r="DH95" s="71">
        <f>(DG95*$D95*$E95*$G95*$J95*$DH$12)</f>
        <v>2037161.6495999997</v>
      </c>
      <c r="DI95" s="72">
        <v>8</v>
      </c>
      <c r="DJ95" s="71">
        <f>(DI95*$D95*$E95*$G95*$K95*$DJ$12)</f>
        <v>696145.34399999992</v>
      </c>
      <c r="DK95" s="72">
        <v>12</v>
      </c>
      <c r="DL95" s="79">
        <f>(DK95*$D95*$E95*$G95*$L95*$DL$12)</f>
        <v>1203426.1439999999</v>
      </c>
      <c r="DM95" s="81">
        <f t="shared" ref="DM95:DN101" si="454">SUM(M95,O95,Q95,S95,U95,W95,Y95,AA95,AC95,AE95,AG95,AI95,AK95,AO95,AQ95,CE95,AS95,AU95,AW95,AY95,BA95,CI95,BC95,BE95,BG95,BK95,AM95,BM95,BO95,BQ95,BS95,BU95,BW95,BY95,CA95,CC95,CG95,CK95,CM95,CO95,CQ95,CS95,CU95,CW95,BI95,CY95,DA95,DC95,DE95,DG95,DI95,DK95)</f>
        <v>4291</v>
      </c>
      <c r="DN95" s="79">
        <f t="shared" si="454"/>
        <v>234021549.18959996</v>
      </c>
    </row>
    <row r="96" spans="1:118" ht="41.25" customHeight="1" x14ac:dyDescent="0.25">
      <c r="A96" s="82"/>
      <c r="B96" s="83">
        <v>70</v>
      </c>
      <c r="C96" s="65" t="s">
        <v>220</v>
      </c>
      <c r="D96" s="66">
        <v>22900</v>
      </c>
      <c r="E96" s="84">
        <v>2.81</v>
      </c>
      <c r="F96" s="84"/>
      <c r="G96" s="67">
        <v>1</v>
      </c>
      <c r="H96" s="68"/>
      <c r="I96" s="66">
        <v>1.4</v>
      </c>
      <c r="J96" s="66">
        <v>1.68</v>
      </c>
      <c r="K96" s="66">
        <v>2.23</v>
      </c>
      <c r="L96" s="69">
        <v>2.57</v>
      </c>
      <c r="M96" s="72">
        <v>67</v>
      </c>
      <c r="N96" s="71">
        <f t="shared" ref="N96" si="455">(M96*$D96*$E96*$G96*$I96)</f>
        <v>6035936.1999999993</v>
      </c>
      <c r="O96" s="72">
        <f>785-40</f>
        <v>745</v>
      </c>
      <c r="P96" s="72">
        <f t="shared" ref="P96" si="456">(O96*$D96*$E96*$G96*$I96)</f>
        <v>67116007</v>
      </c>
      <c r="Q96" s="72"/>
      <c r="R96" s="71">
        <f t="shared" ref="R96" si="457">(Q96*$D96*$E96*$G96*$I96)</f>
        <v>0</v>
      </c>
      <c r="S96" s="72"/>
      <c r="T96" s="71">
        <f t="shared" ref="T96" si="458">(S96*$D96*$E96*$G96*$I96)</f>
        <v>0</v>
      </c>
      <c r="U96" s="72"/>
      <c r="V96" s="71">
        <f t="shared" ref="V96" si="459">(U96*$D96*$E96*$G96*$I96)</f>
        <v>0</v>
      </c>
      <c r="W96" s="72"/>
      <c r="X96" s="71">
        <f t="shared" ref="X96" si="460">(W96*$D96*$E96*$G96*$I96)</f>
        <v>0</v>
      </c>
      <c r="Y96" s="72"/>
      <c r="Z96" s="71">
        <f t="shared" ref="Z96" si="461">(Y96*$D96*$E96*$G96*$I96)</f>
        <v>0</v>
      </c>
      <c r="AA96" s="72"/>
      <c r="AB96" s="71">
        <f t="shared" ref="AB96" si="462">(AA96*$D96*$E96*$G96*$I96)</f>
        <v>0</v>
      </c>
      <c r="AC96" s="72">
        <v>115</v>
      </c>
      <c r="AD96" s="71">
        <f t="shared" ref="AD96" si="463">(AC96*$D96*$E96*$G96*$I96)</f>
        <v>10360189</v>
      </c>
      <c r="AE96" s="72"/>
      <c r="AF96" s="71">
        <f t="shared" ref="AF96" si="464">(AE96*$D96*$E96*$G96*$I96)</f>
        <v>0</v>
      </c>
      <c r="AG96" s="74"/>
      <c r="AH96" s="71">
        <f t="shared" ref="AH96" si="465">(AG96*$D96*$E96*$G96*$I96)</f>
        <v>0</v>
      </c>
      <c r="AI96" s="72"/>
      <c r="AJ96" s="71">
        <f t="shared" ref="AJ96" si="466">(AI96*$D96*$E96*$G96*$I96)</f>
        <v>0</v>
      </c>
      <c r="AK96" s="86"/>
      <c r="AL96" s="71">
        <f t="shared" ref="AL96" si="467">(AK96*$D96*$E96*$G96*$J96)</f>
        <v>0</v>
      </c>
      <c r="AM96" s="72"/>
      <c r="AN96" s="77">
        <f t="shared" ref="AN96" si="468">(AM96*$D96*$E96*$G96*$J96)</f>
        <v>0</v>
      </c>
      <c r="AO96" s="72"/>
      <c r="AP96" s="71">
        <f t="shared" ref="AP96" si="469">(AO96*$D96*$E96*$G96*$I96)</f>
        <v>0</v>
      </c>
      <c r="AQ96" s="72"/>
      <c r="AR96" s="72">
        <f t="shared" ref="AR96" si="470">(AQ96*$D96*$E96*$G96*$I96)</f>
        <v>0</v>
      </c>
      <c r="AS96" s="72"/>
      <c r="AT96" s="72">
        <f t="shared" ref="AT96" si="471">(AS96*$D96*$E96*$G96*$I96)</f>
        <v>0</v>
      </c>
      <c r="AU96" s="72"/>
      <c r="AV96" s="71">
        <f t="shared" ref="AV96" si="472">(AU96*$D96*$E96*$G96*$I96)</f>
        <v>0</v>
      </c>
      <c r="AW96" s="72"/>
      <c r="AX96" s="71">
        <f t="shared" ref="AX96" si="473">(AW96*$D96*$E96*$G96*$I96)</f>
        <v>0</v>
      </c>
      <c r="AY96" s="72"/>
      <c r="AZ96" s="71">
        <f t="shared" ref="AZ96" si="474">(AY96*$D96*$E96*$G96*$I96)</f>
        <v>0</v>
      </c>
      <c r="BA96" s="72"/>
      <c r="BB96" s="71">
        <f t="shared" ref="BB96" si="475">(BA96*$D96*$E96*$G96*$I96)</f>
        <v>0</v>
      </c>
      <c r="BC96" s="72"/>
      <c r="BD96" s="71">
        <f t="shared" ref="BD96" si="476">(BC96*$D96*$E96*$G96*$I96)</f>
        <v>0</v>
      </c>
      <c r="BE96" s="72">
        <v>120</v>
      </c>
      <c r="BF96" s="71">
        <f t="shared" ref="BF96" si="477">(BE96*$D96*$E96*$G96*$J96)</f>
        <v>12972758.4</v>
      </c>
      <c r="BG96" s="72">
        <v>135</v>
      </c>
      <c r="BH96" s="71">
        <f t="shared" ref="BH96" si="478">(BG96*$D96*$E96*$G96*$J96)</f>
        <v>14594353.199999999</v>
      </c>
      <c r="BI96" s="72"/>
      <c r="BJ96" s="71">
        <f t="shared" ref="BJ96" si="479">(BI96*$D96*$E96*$G96*$J96)</f>
        <v>0</v>
      </c>
      <c r="BK96" s="72"/>
      <c r="BL96" s="71">
        <f t="shared" ref="BL96" si="480">(BK96*$D96*$E96*$G96*$J96)</f>
        <v>0</v>
      </c>
      <c r="BM96" s="72"/>
      <c r="BN96" s="71">
        <f t="shared" ref="BN96" si="481">(BM96*$D96*$E96*$G96*$J96)</f>
        <v>0</v>
      </c>
      <c r="BO96" s="72"/>
      <c r="BP96" s="71">
        <f t="shared" ref="BP96" si="482">(BO96*$D96*$E96*$G96*$J96)</f>
        <v>0</v>
      </c>
      <c r="BQ96" s="72"/>
      <c r="BR96" s="71">
        <f t="shared" ref="BR96" si="483">(BQ96*$D96*$E96*$G96*$J96)</f>
        <v>0</v>
      </c>
      <c r="BS96" s="72"/>
      <c r="BT96" s="71">
        <f t="shared" ref="BT96" si="484">(BS96*$D96*$E96*$G96*$J96)</f>
        <v>0</v>
      </c>
      <c r="BU96" s="72"/>
      <c r="BV96" s="71">
        <f t="shared" ref="BV96" si="485">(BU96*$D96*$E96*$G96*$J96)</f>
        <v>0</v>
      </c>
      <c r="BW96" s="72"/>
      <c r="BX96" s="71">
        <f t="shared" ref="BX96" si="486">(BW96*$D96*$E96*$G96*$J96)</f>
        <v>0</v>
      </c>
      <c r="BY96" s="72"/>
      <c r="BZ96" s="79">
        <f t="shared" ref="BZ96" si="487">(BY96*$D96*$E96*$G96*$J96)</f>
        <v>0</v>
      </c>
      <c r="CA96" s="72"/>
      <c r="CB96" s="71">
        <f t="shared" ref="CB96" si="488">(CA96*$D96*$E96*$G96*$I96)</f>
        <v>0</v>
      </c>
      <c r="CC96" s="72"/>
      <c r="CD96" s="71">
        <f t="shared" ref="CD96" si="489">(CC96*$D96*$E96*$G96*$I96)</f>
        <v>0</v>
      </c>
      <c r="CE96" s="72"/>
      <c r="CF96" s="71">
        <f t="shared" ref="CF96" si="490">(CE96*$D96*$E96*$G96*$I96)</f>
        <v>0</v>
      </c>
      <c r="CG96" s="72"/>
      <c r="CH96" s="72">
        <f t="shared" ref="CH96" si="491">(CG96*$D96*$E96*$G96*$I96)</f>
        <v>0</v>
      </c>
      <c r="CI96" s="72"/>
      <c r="CJ96" s="71">
        <f t="shared" ref="CJ96" si="492">(CI96*$D96*$E96*$G96*$J96)</f>
        <v>0</v>
      </c>
      <c r="CK96" s="72"/>
      <c r="CL96" s="71">
        <f t="shared" ref="CL96" si="493">(CK96*$D96*$E96*$G96*$I96)</f>
        <v>0</v>
      </c>
      <c r="CM96" s="72"/>
      <c r="CN96" s="71">
        <f t="shared" ref="CN96" si="494">(CM96*$D96*$E96*$G96*$I96)</f>
        <v>0</v>
      </c>
      <c r="CO96" s="72"/>
      <c r="CP96" s="71">
        <f t="shared" ref="CP96" si="495">(CO96*$D96*$E96*$G96*$I96)</f>
        <v>0</v>
      </c>
      <c r="CQ96" s="72"/>
      <c r="CR96" s="71">
        <f t="shared" ref="CR96" si="496">(CQ96*$D96*$E96*$G96*$I96)</f>
        <v>0</v>
      </c>
      <c r="CS96" s="72"/>
      <c r="CT96" s="71">
        <f t="shared" ref="CT96" si="497">(CS96*$D96*$E96*$G96*$I96)</f>
        <v>0</v>
      </c>
      <c r="CU96" s="72"/>
      <c r="CV96" s="71">
        <f t="shared" ref="CV96" si="498">(CU96*$D96*$E96*$G96*$J96)</f>
        <v>0</v>
      </c>
      <c r="CW96" s="86"/>
      <c r="CX96" s="71">
        <f t="shared" ref="CX96" si="499">(CW96*$D96*$E96*$G96*$J96)</f>
        <v>0</v>
      </c>
      <c r="CY96" s="72"/>
      <c r="CZ96" s="71">
        <f t="shared" ref="CZ96" si="500">(CY96*$D96*$E96*$G96*$I96)</f>
        <v>0</v>
      </c>
      <c r="DA96" s="72"/>
      <c r="DB96" s="77">
        <f t="shared" ref="DB96" si="501">(DA96*$D96*$E96*$G96*$J96)</f>
        <v>0</v>
      </c>
      <c r="DC96" s="72"/>
      <c r="DD96" s="71">
        <f t="shared" ref="DD96" si="502">(DC96*$D96*$E96*$G96*$J96)</f>
        <v>0</v>
      </c>
      <c r="DE96" s="87"/>
      <c r="DF96" s="71">
        <f t="shared" ref="DF96" si="503">(DE96*$D96*$E96*$G96*$J96)</f>
        <v>0</v>
      </c>
      <c r="DG96" s="72"/>
      <c r="DH96" s="71">
        <f t="shared" ref="DH96" si="504">(DG96*$D96*$E96*$G96*$J96)</f>
        <v>0</v>
      </c>
      <c r="DI96" s="72"/>
      <c r="DJ96" s="71">
        <f t="shared" ref="DJ96" si="505">(DI96*$D96*$E96*$G96*$K96)</f>
        <v>0</v>
      </c>
      <c r="DK96" s="72"/>
      <c r="DL96" s="79">
        <f t="shared" ref="DL96" si="506">(DK96*$D96*$E96*$G96*$L96)</f>
        <v>0</v>
      </c>
      <c r="DM96" s="81">
        <f t="shared" si="454"/>
        <v>1182</v>
      </c>
      <c r="DN96" s="79">
        <f t="shared" si="454"/>
        <v>111079243.80000001</v>
      </c>
    </row>
    <row r="97" spans="1:118" ht="41.25" customHeight="1" x14ac:dyDescent="0.25">
      <c r="A97" s="82"/>
      <c r="B97" s="83">
        <v>71</v>
      </c>
      <c r="C97" s="65" t="s">
        <v>221</v>
      </c>
      <c r="D97" s="66">
        <v>22900</v>
      </c>
      <c r="E97" s="84">
        <v>3.48</v>
      </c>
      <c r="F97" s="84"/>
      <c r="G97" s="67">
        <v>1</v>
      </c>
      <c r="H97" s="68"/>
      <c r="I97" s="66">
        <v>1.4</v>
      </c>
      <c r="J97" s="66">
        <v>1.68</v>
      </c>
      <c r="K97" s="66">
        <v>2.23</v>
      </c>
      <c r="L97" s="69">
        <v>2.57</v>
      </c>
      <c r="M97" s="72"/>
      <c r="N97" s="71">
        <f t="shared" si="296"/>
        <v>0</v>
      </c>
      <c r="O97" s="72">
        <f>70+40</f>
        <v>110</v>
      </c>
      <c r="P97" s="72">
        <f>(O97*$D97*$E97*$G97*$I97*$P$12)</f>
        <v>13499824.800000001</v>
      </c>
      <c r="Q97" s="72"/>
      <c r="R97" s="71">
        <f>(Q97*$D97*$E97*$G97*$I97*$R$12)</f>
        <v>0</v>
      </c>
      <c r="S97" s="72"/>
      <c r="T97" s="71">
        <f t="shared" ref="T97:T101" si="507">(S97/12*7*$D97*$E97*$G97*$I97*$T$12)+(S97/12*5*$D97*$E97*$G97*$I97*$T$13)</f>
        <v>0</v>
      </c>
      <c r="U97" s="72"/>
      <c r="V97" s="71">
        <f>(U97*$D97*$E97*$G97*$I97*$V$12)</f>
        <v>0</v>
      </c>
      <c r="W97" s="72"/>
      <c r="X97" s="71">
        <f>(W97*$D97*$E97*$G97*$I97*$X$12)</f>
        <v>0</v>
      </c>
      <c r="Y97" s="72"/>
      <c r="Z97" s="71">
        <f>(Y97*$D97*$E97*$G97*$I97*$Z$12)</f>
        <v>0</v>
      </c>
      <c r="AA97" s="72"/>
      <c r="AB97" s="71">
        <f>(AA97*$D97*$E97*$G97*$I97*$AB$12)</f>
        <v>0</v>
      </c>
      <c r="AC97" s="72">
        <v>1</v>
      </c>
      <c r="AD97" s="71">
        <f>(AC97*$D97*$E97*$G97*$I97*$AD$12)</f>
        <v>122725.68</v>
      </c>
      <c r="AE97" s="72"/>
      <c r="AF97" s="71">
        <f>(AE97*$D97*$E97*$G97*$I97*$AF$12)</f>
        <v>0</v>
      </c>
      <c r="AG97" s="74"/>
      <c r="AH97" s="71">
        <f>(AG97*$D97*$E97*$G97*$I97*$AH$12)</f>
        <v>0</v>
      </c>
      <c r="AI97" s="72"/>
      <c r="AJ97" s="71">
        <f>(AI97*$D97*$E97*$G97*$I97*$AJ$12)</f>
        <v>0</v>
      </c>
      <c r="AK97" s="86"/>
      <c r="AL97" s="71">
        <f>(AK97*$D97*$E97*$G97*$J97*$AL$12)</f>
        <v>0</v>
      </c>
      <c r="AM97" s="72"/>
      <c r="AN97" s="77">
        <f>(AM97*$D97*$E97*$G97*$J97*$AN$12)</f>
        <v>0</v>
      </c>
      <c r="AO97" s="72"/>
      <c r="AP97" s="71">
        <f>(AO97*$D97*$E97*$G97*$I97*$AP$12)</f>
        <v>0</v>
      </c>
      <c r="AQ97" s="72"/>
      <c r="AR97" s="72">
        <f>(AQ97*$D97*$E97*$G97*$I97*$AR$12)</f>
        <v>0</v>
      </c>
      <c r="AS97" s="72"/>
      <c r="AT97" s="72">
        <f>(AS97*$D97*$E97*$G97*$I97*$AT$12)</f>
        <v>0</v>
      </c>
      <c r="AU97" s="72"/>
      <c r="AV97" s="71">
        <f>(AU97*$D97*$E97*$G97*$I97*$AV$12)</f>
        <v>0</v>
      </c>
      <c r="AW97" s="72"/>
      <c r="AX97" s="71">
        <f>(AW97*$D97*$E97*$G97*$I97*$AX$12)</f>
        <v>0</v>
      </c>
      <c r="AY97" s="72"/>
      <c r="AZ97" s="71">
        <f>(AY97*$D97*$E97*$G97*$I97*$AZ$12)</f>
        <v>0</v>
      </c>
      <c r="BA97" s="72"/>
      <c r="BB97" s="71">
        <f>(BA97*$D97*$E97*$G97*$I97*$BB$12)</f>
        <v>0</v>
      </c>
      <c r="BC97" s="72"/>
      <c r="BD97" s="71">
        <f>(BC97*$D97*$E97*$G97*$I97*$BD$12)</f>
        <v>0</v>
      </c>
      <c r="BE97" s="72">
        <v>3</v>
      </c>
      <c r="BF97" s="71">
        <f>(BE97*$D97*$E97*$G97*$J97*$BF$12)</f>
        <v>401647.68</v>
      </c>
      <c r="BG97" s="72">
        <v>25</v>
      </c>
      <c r="BH97" s="71">
        <f>(BG97*$D97*$E97*$G97*$J97*$BH$12)</f>
        <v>3347064</v>
      </c>
      <c r="BI97" s="72"/>
      <c r="BJ97" s="71">
        <f>(BI97*$D97*$E97*$G97*$J97*$BJ$12)</f>
        <v>0</v>
      </c>
      <c r="BK97" s="72"/>
      <c r="BL97" s="71">
        <f>(BK97*$D97*$E97*$G97*$J97*$BL$12)</f>
        <v>0</v>
      </c>
      <c r="BM97" s="72"/>
      <c r="BN97" s="71">
        <f>(BM97*$D97*$E97*$G97*$J97*$BN$12)</f>
        <v>0</v>
      </c>
      <c r="BO97" s="72">
        <v>3</v>
      </c>
      <c r="BP97" s="71">
        <f>(BO97*$D97*$E97*$G97*$J97*$BP$12)</f>
        <v>401647.68</v>
      </c>
      <c r="BQ97" s="72"/>
      <c r="BR97" s="71">
        <f>(BQ97*$D97*$E97*$G97*$J97*$BR$12)</f>
        <v>0</v>
      </c>
      <c r="BS97" s="72"/>
      <c r="BT97" s="71">
        <f>(BS97*$D97*$E97*$G97*$J97*$BT$12)</f>
        <v>0</v>
      </c>
      <c r="BU97" s="72"/>
      <c r="BV97" s="71">
        <f>(BU97*$D97*$E97*$G97*$J97*$BV$12)</f>
        <v>0</v>
      </c>
      <c r="BW97" s="72">
        <v>19</v>
      </c>
      <c r="BX97" s="71">
        <f>(BW97*$D97*$E97*$G97*$J97*$BX$12)</f>
        <v>2543768.64</v>
      </c>
      <c r="BY97" s="72">
        <v>13</v>
      </c>
      <c r="BZ97" s="79">
        <f>(BY97*$D97*$E97*$G97*$J97*$BZ$12)</f>
        <v>1740473.28</v>
      </c>
      <c r="CA97" s="72"/>
      <c r="CB97" s="71">
        <f>(CA97*$D97*$E97*$G97*$I97*$CB$12)</f>
        <v>0</v>
      </c>
      <c r="CC97" s="72"/>
      <c r="CD97" s="71">
        <f>(CC97*$D97*$E97*$G97*$I97*$CD$12)</f>
        <v>0</v>
      </c>
      <c r="CE97" s="72"/>
      <c r="CF97" s="71">
        <f>(CE97*$D97*$E97*$G97*$I97*$CF$12)</f>
        <v>0</v>
      </c>
      <c r="CG97" s="72"/>
      <c r="CH97" s="72">
        <f>(CG97*$D97*$E97*$G97*$I97*$CH$12)</f>
        <v>0</v>
      </c>
      <c r="CI97" s="72"/>
      <c r="CJ97" s="71">
        <f>(CI97*$D97*$E97*$G97*$J97*$CJ$12)</f>
        <v>0</v>
      </c>
      <c r="CK97" s="72"/>
      <c r="CL97" s="71">
        <f>(CK97*$D97*$E97*$G97*$I97*$CL$12)</f>
        <v>0</v>
      </c>
      <c r="CM97" s="72"/>
      <c r="CN97" s="71">
        <f>(CM97*$D97*$E97*$G97*$I97*$CN$12)</f>
        <v>0</v>
      </c>
      <c r="CO97" s="72"/>
      <c r="CP97" s="71">
        <f>(CO97*$D97*$E97*$G97*$I97*$CP$12)</f>
        <v>0</v>
      </c>
      <c r="CQ97" s="72"/>
      <c r="CR97" s="71">
        <f>(CQ97*$D97*$E97*$G97*$I97*$CR$12)</f>
        <v>0</v>
      </c>
      <c r="CS97" s="72"/>
      <c r="CT97" s="71">
        <f>(CS97*$D97*$E97*$G97*$I97*$CT$12)</f>
        <v>0</v>
      </c>
      <c r="CU97" s="72"/>
      <c r="CV97" s="71">
        <f>(CU97*$D97*$E97*$G97*$J97*$CV$12)</f>
        <v>0</v>
      </c>
      <c r="CW97" s="86"/>
      <c r="CX97" s="71">
        <f>(CW97*$D97*$E97*$G97*$J97*$CX$12)</f>
        <v>0</v>
      </c>
      <c r="CY97" s="72"/>
      <c r="CZ97" s="71">
        <f>(CY97*$D97*$E97*$G97*$I97*$CZ$12)</f>
        <v>0</v>
      </c>
      <c r="DA97" s="72"/>
      <c r="DB97" s="77">
        <f>(DA97*$D97*$E97*$G97*$J97*$DB$12)</f>
        <v>0</v>
      </c>
      <c r="DC97" s="72"/>
      <c r="DD97" s="71">
        <f>(DC97*$D97*$E97*$G97*$J97*$DD$12)</f>
        <v>0</v>
      </c>
      <c r="DE97" s="87"/>
      <c r="DF97" s="71">
        <f>(DE97*$D97*$E97*$G97*$J97*$DF$12)</f>
        <v>0</v>
      </c>
      <c r="DG97" s="72"/>
      <c r="DH97" s="71">
        <f>(DG97*$D97*$E97*$G97*$J97*$DH$12)</f>
        <v>0</v>
      </c>
      <c r="DI97" s="72"/>
      <c r="DJ97" s="71">
        <f>(DI97*$D97*$E97*$G97*$K97*$DJ$12)</f>
        <v>0</v>
      </c>
      <c r="DK97" s="72"/>
      <c r="DL97" s="79">
        <f>(DK97*$D97*$E97*$G97*$L97*$DL$12)</f>
        <v>0</v>
      </c>
      <c r="DM97" s="81">
        <f t="shared" si="454"/>
        <v>174</v>
      </c>
      <c r="DN97" s="79">
        <f t="shared" si="454"/>
        <v>22057151.760000002</v>
      </c>
    </row>
    <row r="98" spans="1:118" ht="15.75" customHeight="1" x14ac:dyDescent="0.25">
      <c r="A98" s="82"/>
      <c r="B98" s="83">
        <v>72</v>
      </c>
      <c r="C98" s="65" t="s">
        <v>222</v>
      </c>
      <c r="D98" s="66">
        <v>22900</v>
      </c>
      <c r="E98" s="84">
        <v>1.1200000000000001</v>
      </c>
      <c r="F98" s="84"/>
      <c r="G98" s="67">
        <v>1</v>
      </c>
      <c r="H98" s="68"/>
      <c r="I98" s="66">
        <v>1.4</v>
      </c>
      <c r="J98" s="66">
        <v>1.68</v>
      </c>
      <c r="K98" s="66">
        <v>2.23</v>
      </c>
      <c r="L98" s="69">
        <v>2.57</v>
      </c>
      <c r="M98" s="72">
        <v>410</v>
      </c>
      <c r="N98" s="71">
        <f t="shared" si="296"/>
        <v>16194147.200000003</v>
      </c>
      <c r="O98" s="72">
        <v>200</v>
      </c>
      <c r="P98" s="72">
        <f>(O98*$D98*$E98*$G98*$I98*$P$12)</f>
        <v>7899584.0000000019</v>
      </c>
      <c r="Q98" s="72">
        <v>73</v>
      </c>
      <c r="R98" s="71">
        <f>(Q98*$D98*$E98*$G98*$I98*$R$12)</f>
        <v>2883348.16</v>
      </c>
      <c r="S98" s="72"/>
      <c r="T98" s="71">
        <f t="shared" si="507"/>
        <v>0</v>
      </c>
      <c r="U98" s="72">
        <v>0</v>
      </c>
      <c r="V98" s="71">
        <f>(U98*$D98*$E98*$G98*$I98*$V$12)</f>
        <v>0</v>
      </c>
      <c r="W98" s="72">
        <v>0</v>
      </c>
      <c r="X98" s="71">
        <f>(W98*$D98*$E98*$G98*$I98*$X$12)</f>
        <v>0</v>
      </c>
      <c r="Y98" s="72"/>
      <c r="Z98" s="71">
        <f>(Y98*$D98*$E98*$G98*$I98*$Z$12)</f>
        <v>0</v>
      </c>
      <c r="AA98" s="72">
        <v>0</v>
      </c>
      <c r="AB98" s="71">
        <f>(AA98*$D98*$E98*$G98*$I98*$AB$12)</f>
        <v>0</v>
      </c>
      <c r="AC98" s="72">
        <v>376</v>
      </c>
      <c r="AD98" s="71">
        <f>(AC98*$D98*$E98*$G98*$I98*$AD$12)</f>
        <v>14851217.92</v>
      </c>
      <c r="AE98" s="72">
        <v>30</v>
      </c>
      <c r="AF98" s="71">
        <f>(AE98*$D98*$E98*$G98*$I98*$AF$12)</f>
        <v>1508102.4</v>
      </c>
      <c r="AG98" s="74"/>
      <c r="AH98" s="71">
        <f>(AG98*$D98*$E98*$G98*$I98*$AH$12)</f>
        <v>0</v>
      </c>
      <c r="AI98" s="72">
        <v>246</v>
      </c>
      <c r="AJ98" s="71">
        <f>(AI98*$D98*$E98*$G98*$I98*$AJ$12)</f>
        <v>9716488.3200000022</v>
      </c>
      <c r="AK98" s="86"/>
      <c r="AL98" s="71">
        <f>(AK98*$D98*$E98*$G98*$J98*$AL$12)</f>
        <v>0</v>
      </c>
      <c r="AM98" s="72">
        <v>24</v>
      </c>
      <c r="AN98" s="77">
        <f>(AM98*$D98*$E98*$G98*$J98*$AN$12)</f>
        <v>1137540.0960000001</v>
      </c>
      <c r="AO98" s="72"/>
      <c r="AP98" s="71">
        <f>(AO98*$D98*$E98*$G98*$I98*$AP$12)</f>
        <v>0</v>
      </c>
      <c r="AQ98" s="72">
        <v>2</v>
      </c>
      <c r="AR98" s="72">
        <f>(AQ98*$D98*$E98*$G98*$I98*$AR$12)</f>
        <v>64632.960000000006</v>
      </c>
      <c r="AS98" s="72">
        <f>785+52</f>
        <v>837</v>
      </c>
      <c r="AT98" s="72">
        <f>(AS98*$D98*$E98*$G98*$I98*$AT$12)</f>
        <v>34562475.359999999</v>
      </c>
      <c r="AU98" s="72">
        <v>0</v>
      </c>
      <c r="AV98" s="71">
        <f>(AU98*$D98*$E98*$G98*$I98*$AV$12)</f>
        <v>0</v>
      </c>
      <c r="AW98" s="72">
        <v>0</v>
      </c>
      <c r="AX98" s="71">
        <f>(AW98*$D98*$E98*$G98*$I98*$AX$12)</f>
        <v>0</v>
      </c>
      <c r="AY98" s="72">
        <v>0</v>
      </c>
      <c r="AZ98" s="71">
        <f>(AY98*$D98*$E98*$G98*$I98*$AZ$12)</f>
        <v>0</v>
      </c>
      <c r="BA98" s="72">
        <v>17</v>
      </c>
      <c r="BB98" s="71">
        <f>(BA98*$D98*$E98*$G98*$I98*$BB$12)</f>
        <v>671464.64000000013</v>
      </c>
      <c r="BC98" s="72">
        <v>89</v>
      </c>
      <c r="BD98" s="71">
        <f>(BC98*$D98*$E98*$G98*$I98*$BD$12)</f>
        <v>3515314.88</v>
      </c>
      <c r="BE98" s="72">
        <v>333</v>
      </c>
      <c r="BF98" s="71">
        <f>(BE98*$D98*$E98*$G98*$J98*$BF$12)</f>
        <v>14348517.119999999</v>
      </c>
      <c r="BG98" s="72">
        <v>317</v>
      </c>
      <c r="BH98" s="71">
        <f>(BG98*$D98*$E98*$G98*$J98*$BH$12)</f>
        <v>13659098.880000001</v>
      </c>
      <c r="BI98" s="72"/>
      <c r="BJ98" s="71">
        <f>(BI98*$D98*$E98*$G98*$J98*$BJ$12)</f>
        <v>0</v>
      </c>
      <c r="BK98" s="72">
        <v>0</v>
      </c>
      <c r="BL98" s="71">
        <f>(BK98*$D98*$E98*$G98*$J98*$BL$12)</f>
        <v>0</v>
      </c>
      <c r="BM98" s="72">
        <f>111+22</f>
        <v>133</v>
      </c>
      <c r="BN98" s="71">
        <f>(BM98*$D98*$E98*$G98*$J98*$BN$12)</f>
        <v>6303868.0320000006</v>
      </c>
      <c r="BO98" s="72">
        <v>65</v>
      </c>
      <c r="BP98" s="71">
        <f>(BO98*$D98*$E98*$G98*$J98*$BP$12)</f>
        <v>2800761.6</v>
      </c>
      <c r="BQ98" s="72">
        <v>3</v>
      </c>
      <c r="BR98" s="71">
        <f>(BQ98*$D98*$E98*$G98*$J98*$BR$12)</f>
        <v>161582.40000000002</v>
      </c>
      <c r="BS98" s="72">
        <v>33</v>
      </c>
      <c r="BT98" s="71">
        <f>(BS98*$D98*$E98*$G98*$J98*$BT$12)</f>
        <v>1279732.6080000002</v>
      </c>
      <c r="BU98" s="72">
        <v>101</v>
      </c>
      <c r="BV98" s="71">
        <f>(BU98*$D98*$E98*$G98*$J98*$BV$12)</f>
        <v>5439940.8000000007</v>
      </c>
      <c r="BW98" s="72">
        <v>60</v>
      </c>
      <c r="BX98" s="71">
        <f>(BW98*$D98*$E98*$G98*$J98*$BX$12)</f>
        <v>2585318.4000000004</v>
      </c>
      <c r="BY98" s="72">
        <v>48</v>
      </c>
      <c r="BZ98" s="79">
        <f>(BY98*$D98*$E98*$G98*$J98*$BZ$12)</f>
        <v>2068254.7200000002</v>
      </c>
      <c r="CA98" s="72">
        <v>0</v>
      </c>
      <c r="CB98" s="71">
        <f>(CA98*$D98*$E98*$G98*$I98*$CB$12)</f>
        <v>0</v>
      </c>
      <c r="CC98" s="72">
        <v>0</v>
      </c>
      <c r="CD98" s="71">
        <f>(CC98*$D98*$E98*$G98*$I98*$CD$12)</f>
        <v>0</v>
      </c>
      <c r="CE98" s="72">
        <v>0</v>
      </c>
      <c r="CF98" s="71">
        <f>(CE98*$D98*$E98*$G98*$I98*$CF$12)</f>
        <v>0</v>
      </c>
      <c r="CG98" s="72"/>
      <c r="CH98" s="72">
        <f>(CG98*$D98*$E98*$G98*$I98*$CH$12)</f>
        <v>0</v>
      </c>
      <c r="CI98" s="72"/>
      <c r="CJ98" s="71">
        <f>(CI98*$D98*$E98*$G98*$J98*$CJ$12)</f>
        <v>0</v>
      </c>
      <c r="CK98" s="72">
        <v>11</v>
      </c>
      <c r="CL98" s="71">
        <f>(CK98*$D98*$E98*$G98*$I98*$CL$12)</f>
        <v>276485.43999999994</v>
      </c>
      <c r="CM98" s="72">
        <v>18</v>
      </c>
      <c r="CN98" s="71">
        <f>(CM98*$D98*$E98*$G98*$I98*$CN$12)</f>
        <v>452430.72000000003</v>
      </c>
      <c r="CO98" s="72">
        <v>9</v>
      </c>
      <c r="CP98" s="71">
        <f>(CO98*$D98*$E98*$G98*$I98*$CP$12)</f>
        <v>226215.36000000002</v>
      </c>
      <c r="CQ98" s="72">
        <v>1</v>
      </c>
      <c r="CR98" s="71">
        <f>(CQ98*$D98*$E98*$G98*$I98*$CR$12)</f>
        <v>40575.135999999999</v>
      </c>
      <c r="CS98" s="72">
        <v>117</v>
      </c>
      <c r="CT98" s="71">
        <f>(CS98*$D98*$E98*$G98*$I98*$CT$12)</f>
        <v>4747290.9119999995</v>
      </c>
      <c r="CU98" s="72">
        <v>25</v>
      </c>
      <c r="CV98" s="71">
        <f>(CU98*$D98*$E98*$G98*$J98*$CV$12)</f>
        <v>1077216.0000000002</v>
      </c>
      <c r="CW98" s="86">
        <v>177</v>
      </c>
      <c r="CX98" s="71">
        <f>(CW98*$D98*$E98*$G98*$J98*$CX$12)</f>
        <v>6864020.352</v>
      </c>
      <c r="CY98" s="72"/>
      <c r="CZ98" s="71">
        <f>(CY98*$D98*$E98*$G98*$I98*$CZ$12)</f>
        <v>0</v>
      </c>
      <c r="DA98" s="72">
        <v>4</v>
      </c>
      <c r="DB98" s="77">
        <f>(DA98*$D98*$E98*$G98*$J98*$DB$12)</f>
        <v>155119.10400000002</v>
      </c>
      <c r="DC98" s="72">
        <v>40</v>
      </c>
      <c r="DD98" s="71">
        <f>(DC98*$D98*$E98*$G98*$J98*$DD$12)</f>
        <v>1723545.6000000001</v>
      </c>
      <c r="DE98" s="87">
        <v>3</v>
      </c>
      <c r="DF98" s="71">
        <f>(DE98*$D98*$E98*$G98*$J98*$DF$12)</f>
        <v>155119.10400000002</v>
      </c>
      <c r="DG98" s="72">
        <v>31</v>
      </c>
      <c r="DH98" s="71">
        <f>(DG98*$D98*$E98*$G98*$J98*$DH$12)</f>
        <v>1509395.0592</v>
      </c>
      <c r="DI98" s="72"/>
      <c r="DJ98" s="71">
        <f>(DI98*$D98*$E98*$G98*$K98*$DJ$12)</f>
        <v>0</v>
      </c>
      <c r="DK98" s="72">
        <v>28</v>
      </c>
      <c r="DL98" s="79">
        <f>(DK98*$D98*$E98*$G98*$L98*$DL$12)</f>
        <v>2214756.0959999999</v>
      </c>
      <c r="DM98" s="81">
        <f t="shared" si="454"/>
        <v>3861</v>
      </c>
      <c r="DN98" s="79">
        <f t="shared" si="454"/>
        <v>161093559.37919998</v>
      </c>
    </row>
    <row r="99" spans="1:118" ht="15.75" customHeight="1" x14ac:dyDescent="0.25">
      <c r="A99" s="82"/>
      <c r="B99" s="83">
        <v>73</v>
      </c>
      <c r="C99" s="65" t="s">
        <v>223</v>
      </c>
      <c r="D99" s="66">
        <v>22900</v>
      </c>
      <c r="E99" s="84">
        <v>2.0099999999999998</v>
      </c>
      <c r="F99" s="84"/>
      <c r="G99" s="67">
        <v>1</v>
      </c>
      <c r="H99" s="68"/>
      <c r="I99" s="66">
        <v>1.4</v>
      </c>
      <c r="J99" s="66">
        <v>1.68</v>
      </c>
      <c r="K99" s="66">
        <v>2.23</v>
      </c>
      <c r="L99" s="69">
        <v>2.57</v>
      </c>
      <c r="M99" s="72">
        <v>65</v>
      </c>
      <c r="N99" s="71">
        <f t="shared" si="296"/>
        <v>4607502.8999999994</v>
      </c>
      <c r="O99" s="72">
        <v>24</v>
      </c>
      <c r="P99" s="72">
        <f>(O99*$D99*$E99*$G99*$I99*$P$12)</f>
        <v>1701231.8399999999</v>
      </c>
      <c r="Q99" s="72"/>
      <c r="R99" s="71">
        <f>(Q99*$D99*$E99*$G99*$I99*$R$12)</f>
        <v>0</v>
      </c>
      <c r="S99" s="72"/>
      <c r="T99" s="71">
        <f t="shared" si="507"/>
        <v>0</v>
      </c>
      <c r="U99" s="72"/>
      <c r="V99" s="71">
        <f>(U99*$D99*$E99*$G99*$I99*$V$12)</f>
        <v>0</v>
      </c>
      <c r="W99" s="72"/>
      <c r="X99" s="71">
        <f>(W99*$D99*$E99*$G99*$I99*$X$12)</f>
        <v>0</v>
      </c>
      <c r="Y99" s="72"/>
      <c r="Z99" s="71">
        <f>(Y99*$D99*$E99*$G99*$I99*$Z$12)</f>
        <v>0</v>
      </c>
      <c r="AA99" s="72"/>
      <c r="AB99" s="71">
        <f>(AA99*$D99*$E99*$G99*$I99*$AB$12)</f>
        <v>0</v>
      </c>
      <c r="AC99" s="72">
        <v>20</v>
      </c>
      <c r="AD99" s="71">
        <f>(AC99*$D99*$E99*$G99*$I99*$AD$12)</f>
        <v>1417693.2</v>
      </c>
      <c r="AE99" s="72">
        <v>30</v>
      </c>
      <c r="AF99" s="71">
        <f>(AE99*$D99*$E99*$G99*$I99*$AF$12)</f>
        <v>2706505.1999999993</v>
      </c>
      <c r="AG99" s="74"/>
      <c r="AH99" s="71">
        <f>(AG99*$D99*$E99*$G99*$I99*$AH$12)</f>
        <v>0</v>
      </c>
      <c r="AI99" s="72"/>
      <c r="AJ99" s="71">
        <f>(AI99*$D99*$E99*$G99*$I99*$AJ$12)</f>
        <v>0</v>
      </c>
      <c r="AK99" s="86"/>
      <c r="AL99" s="71">
        <f>(AK99*$D99*$E99*$G99*$J99*$AL$12)</f>
        <v>0</v>
      </c>
      <c r="AM99" s="72"/>
      <c r="AN99" s="77">
        <f>(AM99*$D99*$E99*$G99*$J99*$AN$12)</f>
        <v>0</v>
      </c>
      <c r="AO99" s="72"/>
      <c r="AP99" s="71">
        <f>(AO99*$D99*$E99*$G99*$I99*$AP$12)</f>
        <v>0</v>
      </c>
      <c r="AQ99" s="72"/>
      <c r="AR99" s="72">
        <f>(AQ99*$D99*$E99*$G99*$I99*$AR$12)</f>
        <v>0</v>
      </c>
      <c r="AS99" s="72"/>
      <c r="AT99" s="72">
        <f>(AS99*$D99*$E99*$G99*$I99*$AT$12)</f>
        <v>0</v>
      </c>
      <c r="AU99" s="72"/>
      <c r="AV99" s="71">
        <f>(AU99*$D99*$E99*$G99*$I99*$AV$12)</f>
        <v>0</v>
      </c>
      <c r="AW99" s="72"/>
      <c r="AX99" s="71">
        <f>(AW99*$D99*$E99*$G99*$I99*$AX$12)</f>
        <v>0</v>
      </c>
      <c r="AY99" s="72"/>
      <c r="AZ99" s="71">
        <f>(AY99*$D99*$E99*$G99*$I99*$AZ$12)</f>
        <v>0</v>
      </c>
      <c r="BA99" s="72"/>
      <c r="BB99" s="71">
        <f>(BA99*$D99*$E99*$G99*$I99*$BB$12)</f>
        <v>0</v>
      </c>
      <c r="BC99" s="72"/>
      <c r="BD99" s="71">
        <f>(BC99*$D99*$E99*$G99*$I99*$BD$12)</f>
        <v>0</v>
      </c>
      <c r="BE99" s="72">
        <v>3</v>
      </c>
      <c r="BF99" s="71">
        <f>(BE99*$D99*$E99*$G99*$J99*$BF$12)</f>
        <v>231986.15999999995</v>
      </c>
      <c r="BG99" s="72">
        <v>36</v>
      </c>
      <c r="BH99" s="71">
        <f>(BG99*$D99*$E99*$G99*$J99*$BH$12)</f>
        <v>2783833.9199999995</v>
      </c>
      <c r="BI99" s="72"/>
      <c r="BJ99" s="71">
        <f>(BI99*$D99*$E99*$G99*$J99*$BJ$12)</f>
        <v>0</v>
      </c>
      <c r="BK99" s="72"/>
      <c r="BL99" s="71">
        <f>(BK99*$D99*$E99*$G99*$J99*$BL$12)</f>
        <v>0</v>
      </c>
      <c r="BM99" s="72"/>
      <c r="BN99" s="71">
        <f>(BM99*$D99*$E99*$G99*$J99*$BN$12)</f>
        <v>0</v>
      </c>
      <c r="BO99" s="72"/>
      <c r="BP99" s="71">
        <f>(BO99*$D99*$E99*$G99*$J99*$BP$12)</f>
        <v>0</v>
      </c>
      <c r="BQ99" s="72"/>
      <c r="BR99" s="71">
        <f>(BQ99*$D99*$E99*$G99*$J99*$BR$12)</f>
        <v>0</v>
      </c>
      <c r="BS99" s="72"/>
      <c r="BT99" s="71">
        <f>(BS99*$D99*$E99*$G99*$J99*$BT$12)</f>
        <v>0</v>
      </c>
      <c r="BU99" s="72"/>
      <c r="BV99" s="71">
        <f>(BU99*$D99*$E99*$G99*$J99*$BV$12)</f>
        <v>0</v>
      </c>
      <c r="BW99" s="72"/>
      <c r="BX99" s="71">
        <f>(BW99*$D99*$E99*$G99*$J99*$BX$12)</f>
        <v>0</v>
      </c>
      <c r="BY99" s="72"/>
      <c r="BZ99" s="79">
        <f>(BY99*$D99*$E99*$G99*$J99*$BZ$12)</f>
        <v>0</v>
      </c>
      <c r="CA99" s="72"/>
      <c r="CB99" s="71">
        <f>(CA99*$D99*$E99*$G99*$I99*$CB$12)</f>
        <v>0</v>
      </c>
      <c r="CC99" s="72"/>
      <c r="CD99" s="71">
        <f>(CC99*$D99*$E99*$G99*$I99*$CD$12)</f>
        <v>0</v>
      </c>
      <c r="CE99" s="72"/>
      <c r="CF99" s="71">
        <f>(CE99*$D99*$E99*$G99*$I99*$CF$12)</f>
        <v>0</v>
      </c>
      <c r="CG99" s="72"/>
      <c r="CH99" s="72">
        <f>(CG99*$D99*$E99*$G99*$I99*$CH$12)</f>
        <v>0</v>
      </c>
      <c r="CI99" s="72"/>
      <c r="CJ99" s="71">
        <f>(CI99*$D99*$E99*$G99*$J99*$CJ$12)</f>
        <v>0</v>
      </c>
      <c r="CK99" s="72"/>
      <c r="CL99" s="71">
        <f>(CK99*$D99*$E99*$G99*$I99*$CL$12)</f>
        <v>0</v>
      </c>
      <c r="CM99" s="72"/>
      <c r="CN99" s="71">
        <f>(CM99*$D99*$E99*$G99*$I99*$CN$12)</f>
        <v>0</v>
      </c>
      <c r="CO99" s="72"/>
      <c r="CP99" s="71">
        <f>(CO99*$D99*$E99*$G99*$I99*$CP$12)</f>
        <v>0</v>
      </c>
      <c r="CQ99" s="72"/>
      <c r="CR99" s="71">
        <f>(CQ99*$D99*$E99*$G99*$I99*$CR$12)</f>
        <v>0</v>
      </c>
      <c r="CS99" s="72"/>
      <c r="CT99" s="71">
        <f>(CS99*$D99*$E99*$G99*$I99*$CT$12)</f>
        <v>0</v>
      </c>
      <c r="CU99" s="72"/>
      <c r="CV99" s="71">
        <f>(CU99*$D99*$E99*$G99*$J99*$CV$12)</f>
        <v>0</v>
      </c>
      <c r="CW99" s="86"/>
      <c r="CX99" s="71">
        <f>(CW99*$D99*$E99*$G99*$J99*$CX$12)</f>
        <v>0</v>
      </c>
      <c r="CY99" s="72"/>
      <c r="CZ99" s="71">
        <f>(CY99*$D99*$E99*$G99*$I99*$CZ$12)</f>
        <v>0</v>
      </c>
      <c r="DA99" s="72"/>
      <c r="DB99" s="77">
        <f>(DA99*$D99*$E99*$G99*$J99*$DB$12)</f>
        <v>0</v>
      </c>
      <c r="DC99" s="72"/>
      <c r="DD99" s="71">
        <f>(DC99*$D99*$E99*$G99*$J99*$DD$12)</f>
        <v>0</v>
      </c>
      <c r="DE99" s="87"/>
      <c r="DF99" s="71">
        <f>(DE99*$D99*$E99*$G99*$J99*$DF$12)</f>
        <v>0</v>
      </c>
      <c r="DG99" s="72"/>
      <c r="DH99" s="71">
        <f>(DG99*$D99*$E99*$G99*$J99*$DH$12)</f>
        <v>0</v>
      </c>
      <c r="DI99" s="72"/>
      <c r="DJ99" s="71">
        <f>(DI99*$D99*$E99*$G99*$K99*$DJ$12)</f>
        <v>0</v>
      </c>
      <c r="DK99" s="72"/>
      <c r="DL99" s="79">
        <f>(DK99*$D99*$E99*$G99*$L99*$DL$12)</f>
        <v>0</v>
      </c>
      <c r="DM99" s="81">
        <f t="shared" si="454"/>
        <v>178</v>
      </c>
      <c r="DN99" s="79">
        <f t="shared" si="454"/>
        <v>13448753.219999999</v>
      </c>
    </row>
    <row r="100" spans="1:118" ht="30" customHeight="1" x14ac:dyDescent="0.25">
      <c r="A100" s="82"/>
      <c r="B100" s="83">
        <v>74</v>
      </c>
      <c r="C100" s="65" t="s">
        <v>224</v>
      </c>
      <c r="D100" s="66">
        <v>22900</v>
      </c>
      <c r="E100" s="84">
        <v>1.42</v>
      </c>
      <c r="F100" s="84"/>
      <c r="G100" s="67">
        <v>1</v>
      </c>
      <c r="H100" s="68"/>
      <c r="I100" s="66">
        <v>1.4</v>
      </c>
      <c r="J100" s="66">
        <v>1.68</v>
      </c>
      <c r="K100" s="66">
        <v>2.23</v>
      </c>
      <c r="L100" s="69">
        <v>2.57</v>
      </c>
      <c r="M100" s="72">
        <v>36</v>
      </c>
      <c r="N100" s="71">
        <f t="shared" si="296"/>
        <v>1802797.9200000002</v>
      </c>
      <c r="O100" s="72">
        <v>5</v>
      </c>
      <c r="P100" s="72">
        <f>(O100*$D100*$E100*$G100*$I100*$P$12)</f>
        <v>250388.6</v>
      </c>
      <c r="Q100" s="72">
        <v>29</v>
      </c>
      <c r="R100" s="71">
        <f>(Q100*$D100*$E100*$G100*$I100*$R$12)</f>
        <v>1452253.88</v>
      </c>
      <c r="S100" s="72"/>
      <c r="T100" s="71">
        <f t="shared" si="507"/>
        <v>0</v>
      </c>
      <c r="U100" s="72"/>
      <c r="V100" s="71">
        <f>(U100*$D100*$E100*$G100*$I100*$V$12)</f>
        <v>0</v>
      </c>
      <c r="W100" s="72"/>
      <c r="X100" s="71">
        <f>(W100*$D100*$E100*$G100*$I100*$X$12)</f>
        <v>0</v>
      </c>
      <c r="Y100" s="72"/>
      <c r="Z100" s="71">
        <f>(Y100*$D100*$E100*$G100*$I100*$Z$12)</f>
        <v>0</v>
      </c>
      <c r="AA100" s="72"/>
      <c r="AB100" s="71">
        <f>(AA100*$D100*$E100*$G100*$I100*$AB$12)</f>
        <v>0</v>
      </c>
      <c r="AC100" s="72">
        <v>16</v>
      </c>
      <c r="AD100" s="71">
        <f>(AC100*$D100*$E100*$G100*$I100*$AD$12)</f>
        <v>801243.52</v>
      </c>
      <c r="AE100" s="72"/>
      <c r="AF100" s="71">
        <f>(AE100*$D100*$E100*$G100*$I100*$AF$12)</f>
        <v>0</v>
      </c>
      <c r="AG100" s="74"/>
      <c r="AH100" s="71">
        <f>(AG100*$D100*$E100*$G100*$I100*$AH$12)</f>
        <v>0</v>
      </c>
      <c r="AI100" s="72">
        <v>12</v>
      </c>
      <c r="AJ100" s="71">
        <f>(AI100*$D100*$E100*$G100*$I100*$AJ$12)</f>
        <v>600932.64000000013</v>
      </c>
      <c r="AK100" s="86"/>
      <c r="AL100" s="71">
        <f>(AK100*$D100*$E100*$G100*$J100*$AL$12)</f>
        <v>0</v>
      </c>
      <c r="AM100" s="72">
        <v>1</v>
      </c>
      <c r="AN100" s="77">
        <f>(AM100*$D100*$E100*$G100*$J100*$AN$12)</f>
        <v>60093.264000000003</v>
      </c>
      <c r="AO100" s="72"/>
      <c r="AP100" s="71">
        <f>(AO100*$D100*$E100*$G100*$I100*$AP$12)</f>
        <v>0</v>
      </c>
      <c r="AQ100" s="72">
        <v>2</v>
      </c>
      <c r="AR100" s="72">
        <f>(AQ100*$D100*$E100*$G100*$I100*$AR$12)</f>
        <v>81945.36</v>
      </c>
      <c r="AS100" s="72">
        <v>30</v>
      </c>
      <c r="AT100" s="72">
        <f>(AS100*$D100*$E100*$G100*$I100*$AT$12)</f>
        <v>1570619.4</v>
      </c>
      <c r="AU100" s="72"/>
      <c r="AV100" s="71">
        <f>(AU100*$D100*$E100*$G100*$I100*$AV$12)</f>
        <v>0</v>
      </c>
      <c r="AW100" s="72"/>
      <c r="AX100" s="71">
        <f>(AW100*$D100*$E100*$G100*$I100*$AX$12)</f>
        <v>0</v>
      </c>
      <c r="AY100" s="72"/>
      <c r="AZ100" s="71">
        <f>(AY100*$D100*$E100*$G100*$I100*$AZ$12)</f>
        <v>0</v>
      </c>
      <c r="BA100" s="72"/>
      <c r="BB100" s="71">
        <f>(BA100*$D100*$E100*$G100*$I100*$BB$12)</f>
        <v>0</v>
      </c>
      <c r="BC100" s="72">
        <v>12</v>
      </c>
      <c r="BD100" s="71">
        <f>(BC100*$D100*$E100*$G100*$I100*$BD$12)</f>
        <v>600932.64000000013</v>
      </c>
      <c r="BE100" s="72">
        <v>10</v>
      </c>
      <c r="BF100" s="71">
        <f>(BE100*$D100*$E100*$G100*$J100*$BF$12)</f>
        <v>546302.4</v>
      </c>
      <c r="BG100" s="72">
        <v>128</v>
      </c>
      <c r="BH100" s="71">
        <f>(BG100*$D100*$E100*$G100*$J100*$BH$12)</f>
        <v>6992670.7199999997</v>
      </c>
      <c r="BI100" s="72"/>
      <c r="BJ100" s="71">
        <f>(BI100*$D100*$E100*$G100*$J100*$BJ$12)</f>
        <v>0</v>
      </c>
      <c r="BK100" s="72"/>
      <c r="BL100" s="71">
        <f>(BK100*$D100*$E100*$G100*$J100*$BL$12)</f>
        <v>0</v>
      </c>
      <c r="BM100" s="72">
        <v>11</v>
      </c>
      <c r="BN100" s="71">
        <f>(BM100*$D100*$E100*$G100*$J100*$BN$12)</f>
        <v>661025.9040000001</v>
      </c>
      <c r="BO100" s="72">
        <v>35</v>
      </c>
      <c r="BP100" s="71">
        <f>(BO100*$D100*$E100*$G100*$J100*$BP$12)</f>
        <v>1912058.4</v>
      </c>
      <c r="BQ100" s="72">
        <v>11</v>
      </c>
      <c r="BR100" s="71">
        <f>(BQ100*$D100*$E100*$G100*$J100*$BR$12)</f>
        <v>751165.8</v>
      </c>
      <c r="BS100" s="72"/>
      <c r="BT100" s="71">
        <f>(BS100*$D100*$E100*$G100*$J100*$BT$12)</f>
        <v>0</v>
      </c>
      <c r="BU100" s="72">
        <v>8</v>
      </c>
      <c r="BV100" s="71">
        <f>(BU100*$D100*$E100*$G100*$J100*$BV$12)</f>
        <v>546302.4</v>
      </c>
      <c r="BW100" s="72">
        <v>21</v>
      </c>
      <c r="BX100" s="71">
        <f>(BW100*$D100*$E100*$G100*$J100*$BX$12)</f>
        <v>1147235.04</v>
      </c>
      <c r="BY100" s="72">
        <v>9</v>
      </c>
      <c r="BZ100" s="79">
        <f>(BY100*$D100*$E100*$G100*$J100*$BZ$12)</f>
        <v>491672.16</v>
      </c>
      <c r="CA100" s="72"/>
      <c r="CB100" s="71">
        <f>(CA100*$D100*$E100*$G100*$I100*$CB$12)</f>
        <v>0</v>
      </c>
      <c r="CC100" s="72"/>
      <c r="CD100" s="71">
        <f>(CC100*$D100*$E100*$G100*$I100*$CD$12)</f>
        <v>0</v>
      </c>
      <c r="CE100" s="72"/>
      <c r="CF100" s="71">
        <f>(CE100*$D100*$E100*$G100*$I100*$CF$12)</f>
        <v>0</v>
      </c>
      <c r="CG100" s="72"/>
      <c r="CH100" s="72">
        <f>(CG100*$D100*$E100*$G100*$I100*$CH$12)</f>
        <v>0</v>
      </c>
      <c r="CI100" s="72"/>
      <c r="CJ100" s="71">
        <f>(CI100*$D100*$E100*$G100*$J100*$CJ$12)</f>
        <v>0</v>
      </c>
      <c r="CK100" s="72"/>
      <c r="CL100" s="71">
        <f>(CK100*$D100*$E100*$G100*$I100*$CL$12)</f>
        <v>0</v>
      </c>
      <c r="CM100" s="72"/>
      <c r="CN100" s="71">
        <f>(CM100*$D100*$E100*$G100*$I100*$CN$12)</f>
        <v>0</v>
      </c>
      <c r="CO100" s="72"/>
      <c r="CP100" s="71">
        <f>(CO100*$D100*$E100*$G100*$I100*$CP$12)</f>
        <v>0</v>
      </c>
      <c r="CQ100" s="72"/>
      <c r="CR100" s="71">
        <f>(CQ100*$D100*$E100*$G100*$I100*$CR$12)</f>
        <v>0</v>
      </c>
      <c r="CS100" s="72">
        <v>4</v>
      </c>
      <c r="CT100" s="71">
        <f>(CS100*$D100*$E100*$G100*$I100*$CT$12)</f>
        <v>205773.90399999998</v>
      </c>
      <c r="CU100" s="72">
        <v>5</v>
      </c>
      <c r="CV100" s="71">
        <f>(CU100*$D100*$E100*$G100*$J100*$CV$12)</f>
        <v>273151.2</v>
      </c>
      <c r="CW100" s="86">
        <v>30</v>
      </c>
      <c r="CX100" s="71">
        <f>(CW100*$D100*$E100*$G100*$J100*$CX$12)</f>
        <v>1475016.48</v>
      </c>
      <c r="CY100" s="72"/>
      <c r="CZ100" s="71">
        <f>(CY100*$D100*$E100*$G100*$I100*$CZ$12)</f>
        <v>0</v>
      </c>
      <c r="DA100" s="72"/>
      <c r="DB100" s="77">
        <f>(DA100*$D100*$E100*$G100*$J100*$DB$12)</f>
        <v>0</v>
      </c>
      <c r="DC100" s="72">
        <v>3</v>
      </c>
      <c r="DD100" s="71">
        <f>(DC100*$D100*$E100*$G100*$J100*$DD$12)</f>
        <v>163890.72</v>
      </c>
      <c r="DE100" s="87"/>
      <c r="DF100" s="71">
        <f>(DE100*$D100*$E100*$G100*$J100*$DF$12)</f>
        <v>0</v>
      </c>
      <c r="DG100" s="72">
        <v>7</v>
      </c>
      <c r="DH100" s="71">
        <f>(DG100*$D100*$E100*$G100*$J100*$DH$12)</f>
        <v>432125.19839999994</v>
      </c>
      <c r="DI100" s="72">
        <v>3</v>
      </c>
      <c r="DJ100" s="71">
        <f>(DI100*$D100*$E100*$G100*$K100*$DJ$12)</f>
        <v>261054.50400000002</v>
      </c>
      <c r="DK100" s="72">
        <v>3</v>
      </c>
      <c r="DL100" s="79">
        <f>(DK100*$D100*$E100*$G100*$L100*$DL$12)</f>
        <v>300856.53599999996</v>
      </c>
      <c r="DM100" s="81">
        <f t="shared" si="454"/>
        <v>431</v>
      </c>
      <c r="DN100" s="79">
        <f t="shared" si="454"/>
        <v>23381508.590399995</v>
      </c>
    </row>
    <row r="101" spans="1:118" ht="30" customHeight="1" x14ac:dyDescent="0.25">
      <c r="A101" s="82"/>
      <c r="B101" s="83">
        <v>75</v>
      </c>
      <c r="C101" s="65" t="s">
        <v>225</v>
      </c>
      <c r="D101" s="66">
        <v>22900</v>
      </c>
      <c r="E101" s="84">
        <v>2.38</v>
      </c>
      <c r="F101" s="84"/>
      <c r="G101" s="67">
        <v>1</v>
      </c>
      <c r="H101" s="68"/>
      <c r="I101" s="66">
        <v>1.4</v>
      </c>
      <c r="J101" s="66">
        <v>1.68</v>
      </c>
      <c r="K101" s="66">
        <v>2.23</v>
      </c>
      <c r="L101" s="69">
        <v>2.57</v>
      </c>
      <c r="M101" s="72">
        <v>7</v>
      </c>
      <c r="N101" s="71">
        <f t="shared" si="296"/>
        <v>587531.56000000006</v>
      </c>
      <c r="O101" s="72">
        <v>4</v>
      </c>
      <c r="P101" s="72">
        <f>(O101*$D101*$E101*$G101*$I101*$P$12)</f>
        <v>335732.31999999995</v>
      </c>
      <c r="Q101" s="72"/>
      <c r="R101" s="71">
        <f>(Q101*$D101*$E101*$G101*$I101*$R$12)</f>
        <v>0</v>
      </c>
      <c r="S101" s="72"/>
      <c r="T101" s="71">
        <f t="shared" si="507"/>
        <v>0</v>
      </c>
      <c r="U101" s="72"/>
      <c r="V101" s="71">
        <f>(U101*$D101*$E101*$G101*$I101*$V$12)</f>
        <v>0</v>
      </c>
      <c r="W101" s="72"/>
      <c r="X101" s="71">
        <f>(W101*$D101*$E101*$G101*$I101*$X$12)</f>
        <v>0</v>
      </c>
      <c r="Y101" s="72"/>
      <c r="Z101" s="71">
        <f>(Y101*$D101*$E101*$G101*$I101*$Z$12)</f>
        <v>0</v>
      </c>
      <c r="AA101" s="72"/>
      <c r="AB101" s="71">
        <f>(AA101*$D101*$E101*$G101*$I101*$AB$12)</f>
        <v>0</v>
      </c>
      <c r="AC101" s="72"/>
      <c r="AD101" s="71">
        <f>(AC101*$D101*$E101*$G101*$I101*$AD$12)</f>
        <v>0</v>
      </c>
      <c r="AE101" s="72"/>
      <c r="AF101" s="71">
        <f>(AE101*$D101*$E101*$G101*$I101*$AF$12)</f>
        <v>0</v>
      </c>
      <c r="AG101" s="74"/>
      <c r="AH101" s="71">
        <f>(AG101*$D101*$E101*$G101*$I101*$AH$12)</f>
        <v>0</v>
      </c>
      <c r="AI101" s="72"/>
      <c r="AJ101" s="71">
        <f>(AI101*$D101*$E101*$G101*$I101*$AJ$12)</f>
        <v>0</v>
      </c>
      <c r="AK101" s="86"/>
      <c r="AL101" s="71">
        <f>(AK101*$D101*$E101*$G101*$J101*$AL$12)</f>
        <v>0</v>
      </c>
      <c r="AM101" s="72"/>
      <c r="AN101" s="71">
        <f>(AM101*$D101*$E101*$G101*$J101*$AN$12)</f>
        <v>0</v>
      </c>
      <c r="AO101" s="72"/>
      <c r="AP101" s="71">
        <f>(AO101*$D101*$E101*$G101*$I101*$AP$12)</f>
        <v>0</v>
      </c>
      <c r="AQ101" s="72"/>
      <c r="AR101" s="72">
        <f>(AQ101*$D101*$E101*$G101*$I101*$AR$12)</f>
        <v>0</v>
      </c>
      <c r="AS101" s="72"/>
      <c r="AT101" s="72">
        <f>(AS101*$D101*$E101*$G101*$I101*$AT$12)</f>
        <v>0</v>
      </c>
      <c r="AU101" s="72"/>
      <c r="AV101" s="71">
        <f>(AU101*$D101*$E101*$G101*$I101*$AV$12)</f>
        <v>0</v>
      </c>
      <c r="AW101" s="72"/>
      <c r="AX101" s="71">
        <f>(AW101*$D101*$E101*$G101*$I101*$AX$12)</f>
        <v>0</v>
      </c>
      <c r="AY101" s="72"/>
      <c r="AZ101" s="71">
        <f>(AY101*$D101*$E101*$G101*$I101*$AZ$12)</f>
        <v>0</v>
      </c>
      <c r="BA101" s="72"/>
      <c r="BB101" s="71">
        <f>(BA101*$D101*$E101*$G101*$I101*$BB$12)</f>
        <v>0</v>
      </c>
      <c r="BC101" s="72"/>
      <c r="BD101" s="71">
        <f>(BC101*$D101*$E101*$G101*$I101*$BD$12)</f>
        <v>0</v>
      </c>
      <c r="BE101" s="72"/>
      <c r="BF101" s="71">
        <f>(BE101*$D101*$E101*$G101*$J101*$BF$12)</f>
        <v>0</v>
      </c>
      <c r="BG101" s="72">
        <v>3</v>
      </c>
      <c r="BH101" s="71">
        <f>(BG101*$D101*$E101*$G101*$J101*$BH$12)</f>
        <v>274690.08</v>
      </c>
      <c r="BI101" s="72"/>
      <c r="BJ101" s="71">
        <f>(BI101*$D101*$E101*$G101*$J101*$BJ$12)</f>
        <v>0</v>
      </c>
      <c r="BK101" s="72"/>
      <c r="BL101" s="71">
        <f>(BK101*$D101*$E101*$G101*$J101*$BL$12)</f>
        <v>0</v>
      </c>
      <c r="BM101" s="72"/>
      <c r="BN101" s="71">
        <f>(BM101*$D101*$E101*$G101*$J101*$BN$12)</f>
        <v>0</v>
      </c>
      <c r="BO101" s="72"/>
      <c r="BP101" s="71">
        <f>(BO101*$D101*$E101*$G101*$J101*$BP$12)</f>
        <v>0</v>
      </c>
      <c r="BQ101" s="72"/>
      <c r="BR101" s="71">
        <f>(BQ101*$D101*$E101*$G101*$J101*$BR$12)</f>
        <v>0</v>
      </c>
      <c r="BS101" s="72"/>
      <c r="BT101" s="71">
        <f>(BS101*$D101*$E101*$G101*$J101*$BT$12)</f>
        <v>0</v>
      </c>
      <c r="BU101" s="72"/>
      <c r="BV101" s="71">
        <f>(BU101*$D101*$E101*$G101*$J101*$BV$12)</f>
        <v>0</v>
      </c>
      <c r="BW101" s="72"/>
      <c r="BX101" s="71">
        <f>(BW101*$D101*$E101*$G101*$J101*$BX$12)</f>
        <v>0</v>
      </c>
      <c r="BY101" s="72"/>
      <c r="BZ101" s="71">
        <f>(BY101*$D101*$E101*$G101*$J101*$BZ$12)</f>
        <v>0</v>
      </c>
      <c r="CA101" s="72"/>
      <c r="CB101" s="71">
        <f>(CA101*$D101*$E101*$G101*$I101*$CB$12)</f>
        <v>0</v>
      </c>
      <c r="CC101" s="72"/>
      <c r="CD101" s="71">
        <f>(CC101*$D101*$E101*$G101*$I101*$CD$12)</f>
        <v>0</v>
      </c>
      <c r="CE101" s="72"/>
      <c r="CF101" s="71">
        <f>(CE101*$D101*$E101*$G101*$I101*$CF$12)</f>
        <v>0</v>
      </c>
      <c r="CG101" s="72"/>
      <c r="CH101" s="72">
        <f>(CG101*$D101*$E101*$G101*$I101*$CH$12)</f>
        <v>0</v>
      </c>
      <c r="CI101" s="72"/>
      <c r="CJ101" s="71">
        <f>(CI101*$D101*$E101*$G101*$J101*$CJ$12)</f>
        <v>0</v>
      </c>
      <c r="CK101" s="72"/>
      <c r="CL101" s="71">
        <f>(CK101*$D101*$E101*$G101*$I101*$CL$12)</f>
        <v>0</v>
      </c>
      <c r="CM101" s="72"/>
      <c r="CN101" s="71">
        <f>(CM101*$D101*$E101*$G101*$I101*$CN$12)</f>
        <v>0</v>
      </c>
      <c r="CO101" s="72"/>
      <c r="CP101" s="71">
        <f>(CO101*$D101*$E101*$G101*$I101*$CP$12)</f>
        <v>0</v>
      </c>
      <c r="CQ101" s="72"/>
      <c r="CR101" s="71">
        <f>(CQ101*$D101*$E101*$G101*$I101*$CR$12)</f>
        <v>0</v>
      </c>
      <c r="CS101" s="72"/>
      <c r="CT101" s="71">
        <f>(CS101*$D101*$E101*$G101*$I101*$CT$12)</f>
        <v>0</v>
      </c>
      <c r="CU101" s="72"/>
      <c r="CV101" s="71">
        <f>(CU101*$D101*$E101*$G101*$J101*$CV$12)</f>
        <v>0</v>
      </c>
      <c r="CW101" s="86"/>
      <c r="CX101" s="71">
        <f>(CW101*$D101*$E101*$G101*$J101*$CX$12)</f>
        <v>0</v>
      </c>
      <c r="CY101" s="72"/>
      <c r="CZ101" s="71">
        <f>(CY101*$D101*$E101*$G101*$I101*$CZ$12)</f>
        <v>0</v>
      </c>
      <c r="DA101" s="72"/>
      <c r="DB101" s="77">
        <f>(DA101*$D101*$E101*$G101*$J101*$DB$12)</f>
        <v>0</v>
      </c>
      <c r="DC101" s="72"/>
      <c r="DD101" s="71">
        <f>(DC101*$D101*$E101*$G101*$J101*$DD$12)</f>
        <v>0</v>
      </c>
      <c r="DE101" s="87"/>
      <c r="DF101" s="71">
        <f>(DE101*$D101*$E101*$G101*$J101*$DF$12)</f>
        <v>0</v>
      </c>
      <c r="DG101" s="72"/>
      <c r="DH101" s="71">
        <f>(DG101*$D101*$E101*$G101*$J101*$DH$12)</f>
        <v>0</v>
      </c>
      <c r="DI101" s="72"/>
      <c r="DJ101" s="71">
        <f>(DI101*$D101*$E101*$G101*$K101*$DJ$12)</f>
        <v>0</v>
      </c>
      <c r="DK101" s="72"/>
      <c r="DL101" s="97">
        <f>(DK101*$D101*$E101*$G101*$L101*$DL$12)</f>
        <v>0</v>
      </c>
      <c r="DM101" s="81">
        <f t="shared" si="454"/>
        <v>14</v>
      </c>
      <c r="DN101" s="79">
        <f t="shared" si="454"/>
        <v>1197953.96</v>
      </c>
    </row>
    <row r="102" spans="1:118" ht="15.75" customHeight="1" x14ac:dyDescent="0.25">
      <c r="A102" s="82">
        <v>14</v>
      </c>
      <c r="B102" s="146"/>
      <c r="C102" s="144" t="s">
        <v>226</v>
      </c>
      <c r="D102" s="66">
        <v>22900</v>
      </c>
      <c r="E102" s="162">
        <v>1.36</v>
      </c>
      <c r="F102" s="162"/>
      <c r="G102" s="67">
        <v>1</v>
      </c>
      <c r="H102" s="68"/>
      <c r="I102" s="66">
        <v>1.4</v>
      </c>
      <c r="J102" s="66">
        <v>1.68</v>
      </c>
      <c r="K102" s="66">
        <v>2.23</v>
      </c>
      <c r="L102" s="69">
        <v>2.57</v>
      </c>
      <c r="M102" s="92">
        <f>SUM(M103:M105)</f>
        <v>123</v>
      </c>
      <c r="N102" s="92">
        <f t="shared" ref="N102:BY102" si="508">SUM(N103:N105)</f>
        <v>6568997.8199999994</v>
      </c>
      <c r="O102" s="92">
        <f t="shared" si="508"/>
        <v>30</v>
      </c>
      <c r="P102" s="92">
        <f t="shared" si="508"/>
        <v>1698057.9000000001</v>
      </c>
      <c r="Q102" s="92">
        <f t="shared" si="508"/>
        <v>95</v>
      </c>
      <c r="R102" s="92">
        <f t="shared" si="508"/>
        <v>5168232.3000000007</v>
      </c>
      <c r="S102" s="92">
        <f t="shared" si="508"/>
        <v>1</v>
      </c>
      <c r="T102" s="92">
        <f t="shared" si="508"/>
        <v>62525.014999999999</v>
      </c>
      <c r="U102" s="92">
        <f t="shared" si="508"/>
        <v>15</v>
      </c>
      <c r="V102" s="92">
        <f t="shared" si="508"/>
        <v>1184937.6000000001</v>
      </c>
      <c r="W102" s="92">
        <f t="shared" si="508"/>
        <v>0</v>
      </c>
      <c r="X102" s="92">
        <f t="shared" si="508"/>
        <v>0</v>
      </c>
      <c r="Y102" s="92">
        <f t="shared" si="508"/>
        <v>0</v>
      </c>
      <c r="Z102" s="92">
        <f t="shared" si="508"/>
        <v>0</v>
      </c>
      <c r="AA102" s="92">
        <f t="shared" si="508"/>
        <v>0</v>
      </c>
      <c r="AB102" s="92">
        <f t="shared" si="508"/>
        <v>0</v>
      </c>
      <c r="AC102" s="92">
        <f t="shared" si="508"/>
        <v>58</v>
      </c>
      <c r="AD102" s="92">
        <f t="shared" si="508"/>
        <v>2765559.72</v>
      </c>
      <c r="AE102" s="92">
        <f t="shared" si="508"/>
        <v>0</v>
      </c>
      <c r="AF102" s="92">
        <f t="shared" si="508"/>
        <v>0</v>
      </c>
      <c r="AG102" s="92">
        <f t="shared" si="508"/>
        <v>0</v>
      </c>
      <c r="AH102" s="92">
        <f t="shared" si="508"/>
        <v>0</v>
      </c>
      <c r="AI102" s="92">
        <f t="shared" si="508"/>
        <v>761</v>
      </c>
      <c r="AJ102" s="92">
        <f t="shared" si="508"/>
        <v>35445503.940000005</v>
      </c>
      <c r="AK102" s="92">
        <f t="shared" si="508"/>
        <v>13</v>
      </c>
      <c r="AL102" s="92">
        <f t="shared" si="508"/>
        <v>1211175.5040000002</v>
      </c>
      <c r="AM102" s="92">
        <f t="shared" si="508"/>
        <v>17</v>
      </c>
      <c r="AN102" s="92">
        <f t="shared" si="508"/>
        <v>642405.45600000012</v>
      </c>
      <c r="AO102" s="92">
        <v>0</v>
      </c>
      <c r="AP102" s="92">
        <f t="shared" si="508"/>
        <v>0</v>
      </c>
      <c r="AQ102" s="92">
        <f t="shared" si="508"/>
        <v>0</v>
      </c>
      <c r="AR102" s="92">
        <f t="shared" si="508"/>
        <v>0</v>
      </c>
      <c r="AS102" s="92">
        <f t="shared" si="508"/>
        <v>210</v>
      </c>
      <c r="AT102" s="92">
        <f t="shared" si="508"/>
        <v>9440307.4499999974</v>
      </c>
      <c r="AU102" s="92">
        <f t="shared" si="508"/>
        <v>0</v>
      </c>
      <c r="AV102" s="92">
        <f t="shared" si="508"/>
        <v>0</v>
      </c>
      <c r="AW102" s="92">
        <f t="shared" si="508"/>
        <v>0</v>
      </c>
      <c r="AX102" s="92">
        <f t="shared" si="508"/>
        <v>0</v>
      </c>
      <c r="AY102" s="92">
        <f t="shared" si="508"/>
        <v>0</v>
      </c>
      <c r="AZ102" s="92">
        <f t="shared" si="508"/>
        <v>0</v>
      </c>
      <c r="BA102" s="92">
        <f t="shared" si="508"/>
        <v>0</v>
      </c>
      <c r="BB102" s="92">
        <f t="shared" si="508"/>
        <v>0</v>
      </c>
      <c r="BC102" s="92">
        <f t="shared" si="508"/>
        <v>5</v>
      </c>
      <c r="BD102" s="92">
        <f t="shared" si="508"/>
        <v>148117.20000000001</v>
      </c>
      <c r="BE102" s="92">
        <f t="shared" si="508"/>
        <v>51</v>
      </c>
      <c r="BF102" s="92">
        <f t="shared" si="508"/>
        <v>3240881.28</v>
      </c>
      <c r="BG102" s="92">
        <f t="shared" si="508"/>
        <v>220</v>
      </c>
      <c r="BH102" s="92">
        <f t="shared" si="508"/>
        <v>10600959.6</v>
      </c>
      <c r="BI102" s="92">
        <f t="shared" si="508"/>
        <v>0</v>
      </c>
      <c r="BJ102" s="92">
        <f t="shared" si="508"/>
        <v>0</v>
      </c>
      <c r="BK102" s="92">
        <f t="shared" si="508"/>
        <v>0</v>
      </c>
      <c r="BL102" s="92">
        <f t="shared" si="508"/>
        <v>0</v>
      </c>
      <c r="BM102" s="92">
        <f t="shared" si="508"/>
        <v>52</v>
      </c>
      <c r="BN102" s="92">
        <f t="shared" si="508"/>
        <v>2914946.4960000003</v>
      </c>
      <c r="BO102" s="92">
        <f t="shared" si="508"/>
        <v>12</v>
      </c>
      <c r="BP102" s="92">
        <f t="shared" si="508"/>
        <v>560921.76</v>
      </c>
      <c r="BQ102" s="92">
        <f t="shared" si="508"/>
        <v>12</v>
      </c>
      <c r="BR102" s="92">
        <f t="shared" si="508"/>
        <v>701152.2</v>
      </c>
      <c r="BS102" s="92">
        <f t="shared" si="508"/>
        <v>0</v>
      </c>
      <c r="BT102" s="92">
        <f t="shared" si="508"/>
        <v>0</v>
      </c>
      <c r="BU102" s="92">
        <f t="shared" si="508"/>
        <v>13</v>
      </c>
      <c r="BV102" s="92">
        <f t="shared" si="508"/>
        <v>871390.8</v>
      </c>
      <c r="BW102" s="92">
        <f t="shared" si="508"/>
        <v>29</v>
      </c>
      <c r="BX102" s="92">
        <f t="shared" si="508"/>
        <v>1248801.1200000001</v>
      </c>
      <c r="BY102" s="92">
        <f t="shared" si="508"/>
        <v>7</v>
      </c>
      <c r="BZ102" s="92">
        <f t="shared" ref="BZ102:DN102" si="509">SUM(BZ103:BZ105)</f>
        <v>393568.56000000006</v>
      </c>
      <c r="CA102" s="92">
        <f t="shared" si="509"/>
        <v>0</v>
      </c>
      <c r="CB102" s="92">
        <f t="shared" si="509"/>
        <v>0</v>
      </c>
      <c r="CC102" s="92">
        <f t="shared" si="509"/>
        <v>0</v>
      </c>
      <c r="CD102" s="92">
        <f t="shared" si="509"/>
        <v>0</v>
      </c>
      <c r="CE102" s="92">
        <f t="shared" si="509"/>
        <v>74</v>
      </c>
      <c r="CF102" s="92">
        <f t="shared" si="509"/>
        <v>3175863.5999999996</v>
      </c>
      <c r="CG102" s="92">
        <f t="shared" si="509"/>
        <v>0</v>
      </c>
      <c r="CH102" s="92">
        <f t="shared" si="509"/>
        <v>0</v>
      </c>
      <c r="CI102" s="92">
        <f t="shared" si="509"/>
        <v>0</v>
      </c>
      <c r="CJ102" s="92">
        <f t="shared" si="509"/>
        <v>0</v>
      </c>
      <c r="CK102" s="92">
        <f t="shared" si="509"/>
        <v>0</v>
      </c>
      <c r="CL102" s="92">
        <f t="shared" si="509"/>
        <v>0</v>
      </c>
      <c r="CM102" s="92">
        <f t="shared" si="509"/>
        <v>0</v>
      </c>
      <c r="CN102" s="92">
        <f t="shared" si="509"/>
        <v>0</v>
      </c>
      <c r="CO102" s="92">
        <f t="shared" si="509"/>
        <v>27</v>
      </c>
      <c r="CP102" s="92">
        <f t="shared" si="509"/>
        <v>1054325.1599999999</v>
      </c>
      <c r="CQ102" s="92">
        <f t="shared" si="509"/>
        <v>6</v>
      </c>
      <c r="CR102" s="92">
        <f t="shared" si="509"/>
        <v>215193.13199999998</v>
      </c>
      <c r="CS102" s="92">
        <f t="shared" si="509"/>
        <v>9</v>
      </c>
      <c r="CT102" s="92">
        <f t="shared" si="509"/>
        <v>436907.26799999998</v>
      </c>
      <c r="CU102" s="92">
        <f t="shared" si="509"/>
        <v>0</v>
      </c>
      <c r="CV102" s="92">
        <f t="shared" si="509"/>
        <v>0</v>
      </c>
      <c r="CW102" s="92">
        <f t="shared" si="509"/>
        <v>0</v>
      </c>
      <c r="CX102" s="92">
        <f t="shared" si="509"/>
        <v>0</v>
      </c>
      <c r="CY102" s="92">
        <f t="shared" si="509"/>
        <v>0</v>
      </c>
      <c r="CZ102" s="92">
        <f t="shared" si="509"/>
        <v>0</v>
      </c>
      <c r="DA102" s="92">
        <f t="shared" si="509"/>
        <v>0</v>
      </c>
      <c r="DB102" s="95">
        <f t="shared" si="509"/>
        <v>0</v>
      </c>
      <c r="DC102" s="92">
        <f t="shared" si="509"/>
        <v>10</v>
      </c>
      <c r="DD102" s="92">
        <f t="shared" si="509"/>
        <v>427039.19999999995</v>
      </c>
      <c r="DE102" s="96">
        <f t="shared" si="509"/>
        <v>0</v>
      </c>
      <c r="DF102" s="92">
        <f t="shared" si="509"/>
        <v>0</v>
      </c>
      <c r="DG102" s="92">
        <f t="shared" si="509"/>
        <v>12</v>
      </c>
      <c r="DH102" s="92">
        <f t="shared" si="509"/>
        <v>555589.54079999996</v>
      </c>
      <c r="DI102" s="92">
        <v>1</v>
      </c>
      <c r="DJ102" s="92">
        <f t="shared" si="509"/>
        <v>106627.89599999999</v>
      </c>
      <c r="DK102" s="92">
        <f t="shared" si="509"/>
        <v>3</v>
      </c>
      <c r="DL102" s="92">
        <f t="shared" si="509"/>
        <v>368655.19199999998</v>
      </c>
      <c r="DM102" s="92">
        <f t="shared" si="509"/>
        <v>1866</v>
      </c>
      <c r="DN102" s="92">
        <f t="shared" si="509"/>
        <v>91208642.70979999</v>
      </c>
    </row>
    <row r="103" spans="1:118" ht="30" customHeight="1" x14ac:dyDescent="0.25">
      <c r="A103" s="82"/>
      <c r="B103" s="83">
        <v>76</v>
      </c>
      <c r="C103" s="65" t="s">
        <v>227</v>
      </c>
      <c r="D103" s="66">
        <v>22900</v>
      </c>
      <c r="E103" s="84">
        <v>0.84</v>
      </c>
      <c r="F103" s="84"/>
      <c r="G103" s="67">
        <v>1</v>
      </c>
      <c r="H103" s="68"/>
      <c r="I103" s="66">
        <v>1.4</v>
      </c>
      <c r="J103" s="66">
        <v>1.68</v>
      </c>
      <c r="K103" s="66">
        <v>2.23</v>
      </c>
      <c r="L103" s="69">
        <v>2.57</v>
      </c>
      <c r="M103" s="72">
        <v>35</v>
      </c>
      <c r="N103" s="71">
        <f t="shared" si="296"/>
        <v>1036820.3999999999</v>
      </c>
      <c r="O103" s="72">
        <v>7</v>
      </c>
      <c r="P103" s="72">
        <f>(O103*$D103*$E103*$G103*$I103*$P$12)</f>
        <v>207364.08000000002</v>
      </c>
      <c r="Q103" s="72">
        <v>25</v>
      </c>
      <c r="R103" s="71">
        <f>(Q103*$D103*$E103*$G103*$I103*$R$12)</f>
        <v>740586.00000000012</v>
      </c>
      <c r="S103" s="72"/>
      <c r="T103" s="71">
        <f t="shared" ref="T103:T105" si="510">(S103/12*7*$D103*$E103*$G103*$I103*$T$12)+(S103/12*5*$D103*$E103*$G103*$I103*$T$13)</f>
        <v>0</v>
      </c>
      <c r="U103" s="72"/>
      <c r="V103" s="71">
        <f>(U103*$D103*$E103*$G103*$I103*$V$12)</f>
        <v>0</v>
      </c>
      <c r="W103" s="72">
        <v>0</v>
      </c>
      <c r="X103" s="71">
        <f>(W103*$D103*$E103*$G103*$I103*$X$12)</f>
        <v>0</v>
      </c>
      <c r="Y103" s="72"/>
      <c r="Z103" s="71">
        <f>(Y103*$D103*$E103*$G103*$I103*$Z$12)</f>
        <v>0</v>
      </c>
      <c r="AA103" s="72">
        <v>0</v>
      </c>
      <c r="AB103" s="71">
        <f>(AA103*$D103*$E103*$G103*$I103*$AB$12)</f>
        <v>0</v>
      </c>
      <c r="AC103" s="72">
        <v>25</v>
      </c>
      <c r="AD103" s="71">
        <f>(AC103*$D103*$E103*$G103*$I103*$AD$12)</f>
        <v>740586.00000000012</v>
      </c>
      <c r="AE103" s="72">
        <v>0</v>
      </c>
      <c r="AF103" s="71">
        <f>(AE103*$D103*$E103*$G103*$I103*$AF$12)</f>
        <v>0</v>
      </c>
      <c r="AG103" s="74"/>
      <c r="AH103" s="71">
        <f>(AG103*$D103*$E103*$G103*$I103*$AH$12)</f>
        <v>0</v>
      </c>
      <c r="AI103" s="72">
        <v>357</v>
      </c>
      <c r="AJ103" s="71">
        <f>(AI103*$D103*$E103*$G103*$I103*$AJ$12)</f>
        <v>10575568.08</v>
      </c>
      <c r="AK103" s="86"/>
      <c r="AL103" s="71">
        <f>(AK103*$D103*$E103*$G103*$J103*$AL$12)</f>
        <v>0</v>
      </c>
      <c r="AM103" s="72">
        <v>16</v>
      </c>
      <c r="AN103" s="71">
        <f>(AM103*$D103*$E103*$G103*$J103*$AN$12)</f>
        <v>568770.04800000007</v>
      </c>
      <c r="AO103" s="72"/>
      <c r="AP103" s="71">
        <f>(AO103*$D103*$E103*$G103*$I103*$AP$12)</f>
        <v>0</v>
      </c>
      <c r="AQ103" s="72"/>
      <c r="AR103" s="72">
        <f>(AQ103*$D103*$E103*$G103*$I103*$AR$12)</f>
        <v>0</v>
      </c>
      <c r="AS103" s="72">
        <v>124</v>
      </c>
      <c r="AT103" s="72">
        <f>(AS103*$D103*$E103*$G103*$I103*$AT$12)</f>
        <v>3840275.0399999991</v>
      </c>
      <c r="AU103" s="72">
        <v>0</v>
      </c>
      <c r="AV103" s="71">
        <f>(AU103*$D103*$E103*$G103*$I103*$AV$12)</f>
        <v>0</v>
      </c>
      <c r="AW103" s="72">
        <v>0</v>
      </c>
      <c r="AX103" s="71">
        <f>(AW103*$D103*$E103*$G103*$I103*$AX$12)</f>
        <v>0</v>
      </c>
      <c r="AY103" s="72">
        <v>0</v>
      </c>
      <c r="AZ103" s="71">
        <f>(AY103*$D103*$E103*$G103*$I103*$AZ$12)</f>
        <v>0</v>
      </c>
      <c r="BA103" s="72"/>
      <c r="BB103" s="71">
        <f>(BA103*$D103*$E103*$G103*$I103*$BB$12)</f>
        <v>0</v>
      </c>
      <c r="BC103" s="72">
        <v>5</v>
      </c>
      <c r="BD103" s="71">
        <f>(BC103*$D103*$E103*$G103*$I103*$BD$12)</f>
        <v>148117.20000000001</v>
      </c>
      <c r="BE103" s="72">
        <v>5</v>
      </c>
      <c r="BF103" s="71">
        <f>(BE103*$D103*$E103*$G103*$J103*$BF$12)</f>
        <v>161582.39999999999</v>
      </c>
      <c r="BG103" s="72">
        <v>120</v>
      </c>
      <c r="BH103" s="71">
        <f>(BG103*$D103*$E103*$G103*$J103*$BH$12)</f>
        <v>3877977.5999999996</v>
      </c>
      <c r="BI103" s="72">
        <v>0</v>
      </c>
      <c r="BJ103" s="71">
        <f>(BI103*$D103*$E103*$G103*$J103*$BJ$12)</f>
        <v>0</v>
      </c>
      <c r="BK103" s="72">
        <v>0</v>
      </c>
      <c r="BL103" s="71">
        <f>(BK103*$D103*$E103*$G103*$J103*$BL$12)</f>
        <v>0</v>
      </c>
      <c r="BM103" s="72">
        <v>24</v>
      </c>
      <c r="BN103" s="71">
        <f>(BM103*$D103*$E103*$G103*$J103*$BN$12)</f>
        <v>853155.07200000004</v>
      </c>
      <c r="BO103" s="72">
        <v>7</v>
      </c>
      <c r="BP103" s="71">
        <f>(BO103*$D103*$E103*$G103*$J103*$BP$12)</f>
        <v>226215.36</v>
      </c>
      <c r="BQ103" s="72">
        <v>7</v>
      </c>
      <c r="BR103" s="71">
        <f>(BQ103*$D103*$E103*$G103*$J103*$BR$12)</f>
        <v>282769.19999999995</v>
      </c>
      <c r="BS103" s="72"/>
      <c r="BT103" s="71">
        <f>(BS103*$D103*$E103*$G103*$J103*$BT$12)</f>
        <v>0</v>
      </c>
      <c r="BU103" s="72">
        <v>5</v>
      </c>
      <c r="BV103" s="71">
        <f>(BU103*$D103*$E103*$G103*$J103*$BV$12)</f>
        <v>201978</v>
      </c>
      <c r="BW103" s="72">
        <v>20</v>
      </c>
      <c r="BX103" s="71">
        <f>(BW103*$D103*$E103*$G103*$J103*$BX$12)</f>
        <v>646329.59999999998</v>
      </c>
      <c r="BY103" s="72">
        <v>3</v>
      </c>
      <c r="BZ103" s="71">
        <f>(BY103*$D103*$E103*$G103*$J103*$BZ$12)</f>
        <v>96949.440000000002</v>
      </c>
      <c r="CA103" s="72">
        <v>0</v>
      </c>
      <c r="CB103" s="71">
        <f>(CA103*$D103*$E103*$G103*$I103*$CB$12)</f>
        <v>0</v>
      </c>
      <c r="CC103" s="72">
        <v>0</v>
      </c>
      <c r="CD103" s="71">
        <f>(CC103*$D103*$E103*$G103*$I103*$CD$12)</f>
        <v>0</v>
      </c>
      <c r="CE103" s="72">
        <v>33</v>
      </c>
      <c r="CF103" s="71">
        <f>(CE103*$D103*$E103*$G103*$I103*$CF$12)</f>
        <v>888703.2</v>
      </c>
      <c r="CG103" s="72"/>
      <c r="CH103" s="72">
        <f>(CG103*$D103*$E103*$G103*$I103*$CH$12)</f>
        <v>0</v>
      </c>
      <c r="CI103" s="72"/>
      <c r="CJ103" s="71">
        <f>(CI103*$D103*$E103*$G103*$J103*$CJ$12)</f>
        <v>0</v>
      </c>
      <c r="CK103" s="72">
        <v>0</v>
      </c>
      <c r="CL103" s="71">
        <f>(CK103*$D103*$E103*$G103*$I103*$CL$12)</f>
        <v>0</v>
      </c>
      <c r="CM103" s="72"/>
      <c r="CN103" s="71">
        <f>(CM103*$D103*$E103*$G103*$I103*$CN$12)</f>
        <v>0</v>
      </c>
      <c r="CO103" s="72"/>
      <c r="CP103" s="71">
        <f>(CO103*$D103*$E103*$G103*$I103*$CP$12)</f>
        <v>0</v>
      </c>
      <c r="CQ103" s="72">
        <v>5</v>
      </c>
      <c r="CR103" s="71">
        <f>(CQ103*$D103*$E103*$G103*$I103*$CR$12)</f>
        <v>152156.75999999998</v>
      </c>
      <c r="CS103" s="72">
        <v>4</v>
      </c>
      <c r="CT103" s="71">
        <f>(CS103*$D103*$E103*$G103*$I103*$CT$12)</f>
        <v>121725.40799999998</v>
      </c>
      <c r="CU103" s="72">
        <v>0</v>
      </c>
      <c r="CV103" s="71">
        <f>(CU103*$D103*$E103*$G103*$J103*$CV$12)</f>
        <v>0</v>
      </c>
      <c r="CW103" s="86"/>
      <c r="CX103" s="71">
        <f>(CW103*$D103*$E103*$G103*$J103*$CX$12)</f>
        <v>0</v>
      </c>
      <c r="CY103" s="72"/>
      <c r="CZ103" s="71">
        <f>(CY103*$D103*$E103*$G103*$I103*$CZ$12)</f>
        <v>0</v>
      </c>
      <c r="DA103" s="72">
        <v>0</v>
      </c>
      <c r="DB103" s="77">
        <f>(DA103*$D103*$E103*$G103*$J103*$DB$12)</f>
        <v>0</v>
      </c>
      <c r="DC103" s="72">
        <v>7</v>
      </c>
      <c r="DD103" s="71">
        <f>(DC103*$D103*$E103*$G103*$J103*$DD$12)</f>
        <v>226215.36</v>
      </c>
      <c r="DE103" s="87"/>
      <c r="DF103" s="71">
        <f>(DE103*$D103*$E103*$G103*$J103*$DF$12)</f>
        <v>0</v>
      </c>
      <c r="DG103" s="72">
        <v>9</v>
      </c>
      <c r="DH103" s="71">
        <f>(DG103*$D103*$E103*$G103*$J103*$DH$12)</f>
        <v>328658.60159999999</v>
      </c>
      <c r="DI103" s="72"/>
      <c r="DJ103" s="71">
        <f>(DI103*$D103*$E103*$G103*$K103*$DJ$12)</f>
        <v>0</v>
      </c>
      <c r="DK103" s="72"/>
      <c r="DL103" s="97">
        <f>(DK103*$D103*$E103*$G103*$L103*$DL$12)</f>
        <v>0</v>
      </c>
      <c r="DM103" s="81">
        <f t="shared" ref="DM103:DN105" si="511">SUM(M103,O103,Q103,S103,U103,W103,Y103,AA103,AC103,AE103,AG103,AI103,AK103,AO103,AQ103,CE103,AS103,AU103,AW103,AY103,BA103,CI103,BC103,BE103,BG103,BK103,AM103,BM103,BO103,BQ103,BS103,BU103,BW103,BY103,CA103,CC103,CG103,CK103,CM103,CO103,CQ103,CS103,CU103,CW103,BI103,CY103,DA103,DC103,DE103,DG103,DI103,DK103)</f>
        <v>843</v>
      </c>
      <c r="DN103" s="79">
        <f t="shared" si="511"/>
        <v>25922502.849599995</v>
      </c>
    </row>
    <row r="104" spans="1:118" ht="30" customHeight="1" x14ac:dyDescent="0.25">
      <c r="A104" s="82"/>
      <c r="B104" s="83">
        <v>77</v>
      </c>
      <c r="C104" s="65" t="s">
        <v>228</v>
      </c>
      <c r="D104" s="66">
        <v>22900</v>
      </c>
      <c r="E104" s="84">
        <v>1.74</v>
      </c>
      <c r="F104" s="84"/>
      <c r="G104" s="67">
        <v>1</v>
      </c>
      <c r="H104" s="68"/>
      <c r="I104" s="66">
        <v>1.4</v>
      </c>
      <c r="J104" s="66">
        <v>1.68</v>
      </c>
      <c r="K104" s="66">
        <v>2.23</v>
      </c>
      <c r="L104" s="69">
        <v>2.57</v>
      </c>
      <c r="M104" s="72">
        <v>83</v>
      </c>
      <c r="N104" s="71">
        <f t="shared" si="296"/>
        <v>5093115.72</v>
      </c>
      <c r="O104" s="72">
        <v>20</v>
      </c>
      <c r="P104" s="72">
        <f>(O104*$D104*$E104*$G104*$I104*$P$12)</f>
        <v>1227256.8</v>
      </c>
      <c r="Q104" s="72">
        <v>65</v>
      </c>
      <c r="R104" s="71">
        <f>(Q104*$D104*$E104*$G104*$I104*$R$12)</f>
        <v>3988584.6</v>
      </c>
      <c r="S104" s="72">
        <v>1</v>
      </c>
      <c r="T104" s="71">
        <f t="shared" si="510"/>
        <v>62525.014999999999</v>
      </c>
      <c r="U104" s="72">
        <v>5</v>
      </c>
      <c r="V104" s="71">
        <f>(U104*$D104*$E104*$G104*$I104*$V$12)</f>
        <v>306814.2</v>
      </c>
      <c r="W104" s="72">
        <v>0</v>
      </c>
      <c r="X104" s="71">
        <f>(W104*$D104*$E104*$G104*$I104*$X$12)</f>
        <v>0</v>
      </c>
      <c r="Y104" s="72"/>
      <c r="Z104" s="71">
        <f>(Y104*$D104*$E104*$G104*$I104*$Z$12)</f>
        <v>0</v>
      </c>
      <c r="AA104" s="72">
        <v>0</v>
      </c>
      <c r="AB104" s="71">
        <f>(AA104*$D104*$E104*$G104*$I104*$AB$12)</f>
        <v>0</v>
      </c>
      <c r="AC104" s="72">
        <v>33</v>
      </c>
      <c r="AD104" s="71">
        <f>(AC104*$D104*$E104*$G104*$I104*$AD$12)</f>
        <v>2024973.7200000002</v>
      </c>
      <c r="AE104" s="72">
        <v>0</v>
      </c>
      <c r="AF104" s="71">
        <f>(AE104*$D104*$E104*$G104*$I104*$AF$12)</f>
        <v>0</v>
      </c>
      <c r="AG104" s="74"/>
      <c r="AH104" s="71">
        <f>(AG104*$D104*$E104*$G104*$I104*$AH$12)</f>
        <v>0</v>
      </c>
      <c r="AI104" s="72">
        <v>401</v>
      </c>
      <c r="AJ104" s="71">
        <f>(AI104*$D104*$E104*$G104*$I104*$AJ$12)</f>
        <v>24606498.84</v>
      </c>
      <c r="AK104" s="86">
        <v>5</v>
      </c>
      <c r="AL104" s="71">
        <f>(AK104*$D104*$E104*$G104*$J104*$AL$12)</f>
        <v>368177.04</v>
      </c>
      <c r="AM104" s="72">
        <v>1</v>
      </c>
      <c r="AN104" s="77">
        <f>(AM104*$D104*$E104*$G104*$J104*$AN$12)</f>
        <v>73635.40800000001</v>
      </c>
      <c r="AO104" s="72"/>
      <c r="AP104" s="71">
        <f>(AO104*$D104*$E104*$G104*$I104*$AP$12)</f>
        <v>0</v>
      </c>
      <c r="AQ104" s="72"/>
      <c r="AR104" s="72">
        <f>(AQ104*$D104*$E104*$G104*$I104*$AR$12)</f>
        <v>0</v>
      </c>
      <c r="AS104" s="72">
        <v>83</v>
      </c>
      <c r="AT104" s="72">
        <f>(AS104*$D104*$E104*$G104*$I104*$AT$12)</f>
        <v>5324620.9799999986</v>
      </c>
      <c r="AU104" s="72">
        <v>0</v>
      </c>
      <c r="AV104" s="71">
        <f>(AU104*$D104*$E104*$G104*$I104*$AV$12)</f>
        <v>0</v>
      </c>
      <c r="AW104" s="72">
        <v>0</v>
      </c>
      <c r="AX104" s="71">
        <f>(AW104*$D104*$E104*$G104*$I104*$AX$12)</f>
        <v>0</v>
      </c>
      <c r="AY104" s="72">
        <v>0</v>
      </c>
      <c r="AZ104" s="71">
        <f>(AY104*$D104*$E104*$G104*$I104*$AZ$12)</f>
        <v>0</v>
      </c>
      <c r="BA104" s="72"/>
      <c r="BB104" s="71">
        <f>(BA104*$D104*$E104*$G104*$I104*$BB$12)</f>
        <v>0</v>
      </c>
      <c r="BC104" s="72"/>
      <c r="BD104" s="71">
        <f>(BC104*$D104*$E104*$G104*$I104*$BD$12)</f>
        <v>0</v>
      </c>
      <c r="BE104" s="72">
        <v>46</v>
      </c>
      <c r="BF104" s="71">
        <f>(BE104*$D104*$E104*$G104*$J104*$BF$12)</f>
        <v>3079298.88</v>
      </c>
      <c r="BG104" s="72">
        <v>99</v>
      </c>
      <c r="BH104" s="71">
        <f>(BG104*$D104*$E104*$G104*$J104*$BH$12)</f>
        <v>6627186.7199999997</v>
      </c>
      <c r="BI104" s="72">
        <v>0</v>
      </c>
      <c r="BJ104" s="71">
        <f>(BI104*$D104*$E104*$G104*$J104*$BJ$12)</f>
        <v>0</v>
      </c>
      <c r="BK104" s="72">
        <v>0</v>
      </c>
      <c r="BL104" s="71">
        <f>(BK104*$D104*$E104*$G104*$J104*$BL$12)</f>
        <v>0</v>
      </c>
      <c r="BM104" s="72">
        <v>28</v>
      </c>
      <c r="BN104" s="71">
        <f>(BM104*$D104*$E104*$G104*$J104*$BN$12)</f>
        <v>2061791.4240000001</v>
      </c>
      <c r="BO104" s="72">
        <v>5</v>
      </c>
      <c r="BP104" s="71">
        <f>(BO104*$D104*$E104*$G104*$J104*$BP$12)</f>
        <v>334706.39999999997</v>
      </c>
      <c r="BQ104" s="72">
        <v>5</v>
      </c>
      <c r="BR104" s="71">
        <f>(BQ104*$D104*$E104*$G104*$J104*$BR$12)</f>
        <v>418382.99999999994</v>
      </c>
      <c r="BS104" s="72"/>
      <c r="BT104" s="71">
        <f>(BS104*$D104*$E104*$G104*$J104*$BT$12)</f>
        <v>0</v>
      </c>
      <c r="BU104" s="72">
        <v>8</v>
      </c>
      <c r="BV104" s="71">
        <f>(BU104*$D104*$E104*$G104*$J104*$BV$12)</f>
        <v>669412.80000000005</v>
      </c>
      <c r="BW104" s="72">
        <v>9</v>
      </c>
      <c r="BX104" s="71">
        <f>(BW104*$D104*$E104*$G104*$J104*$BX$12)</f>
        <v>602471.52</v>
      </c>
      <c r="BY104" s="72">
        <v>3</v>
      </c>
      <c r="BZ104" s="79">
        <f>(BY104*$D104*$E104*$G104*$J104*$BZ$12)</f>
        <v>200823.84</v>
      </c>
      <c r="CA104" s="72">
        <v>0</v>
      </c>
      <c r="CB104" s="71">
        <f>(CA104*$D104*$E104*$G104*$I104*$CB$12)</f>
        <v>0</v>
      </c>
      <c r="CC104" s="72">
        <v>0</v>
      </c>
      <c r="CD104" s="71">
        <f>(CC104*$D104*$E104*$G104*$I104*$CD$12)</f>
        <v>0</v>
      </c>
      <c r="CE104" s="72">
        <v>41</v>
      </c>
      <c r="CF104" s="71">
        <f>(CE104*$D104*$E104*$G104*$I104*$CF$12)</f>
        <v>2287160.4</v>
      </c>
      <c r="CG104" s="72"/>
      <c r="CH104" s="72">
        <f>(CG104*$D104*$E104*$G104*$I104*$CH$12)</f>
        <v>0</v>
      </c>
      <c r="CI104" s="72"/>
      <c r="CJ104" s="71">
        <f>(CI104*$D104*$E104*$G104*$J104*$CJ$12)</f>
        <v>0</v>
      </c>
      <c r="CK104" s="72">
        <v>0</v>
      </c>
      <c r="CL104" s="71">
        <f>(CK104*$D104*$E104*$G104*$I104*$CL$12)</f>
        <v>0</v>
      </c>
      <c r="CM104" s="72"/>
      <c r="CN104" s="71">
        <f>(CM104*$D104*$E104*$G104*$I104*$CN$12)</f>
        <v>0</v>
      </c>
      <c r="CO104" s="72">
        <v>27</v>
      </c>
      <c r="CP104" s="71">
        <f>(CO104*$D104*$E104*$G104*$I104*$CP$12)</f>
        <v>1054325.1599999999</v>
      </c>
      <c r="CQ104" s="72">
        <v>1</v>
      </c>
      <c r="CR104" s="71">
        <f>(CQ104*$D104*$E104*$G104*$I104*$CR$12)</f>
        <v>63036.371999999988</v>
      </c>
      <c r="CS104" s="72">
        <v>5</v>
      </c>
      <c r="CT104" s="71">
        <f>(CS104*$D104*$E104*$G104*$I104*$CT$12)</f>
        <v>315181.86</v>
      </c>
      <c r="CU104" s="72">
        <v>0</v>
      </c>
      <c r="CV104" s="71">
        <f>(CU104*$D104*$E104*$G104*$J104*$CV$12)</f>
        <v>0</v>
      </c>
      <c r="CW104" s="86"/>
      <c r="CX104" s="71">
        <f>(CW104*$D104*$E104*$G104*$J104*$CX$12)</f>
        <v>0</v>
      </c>
      <c r="CY104" s="72"/>
      <c r="CZ104" s="71">
        <f>(CY104*$D104*$E104*$G104*$I104*$CZ$12)</f>
        <v>0</v>
      </c>
      <c r="DA104" s="72">
        <v>0</v>
      </c>
      <c r="DB104" s="77">
        <f>(DA104*$D104*$E104*$G104*$J104*$DB$12)</f>
        <v>0</v>
      </c>
      <c r="DC104" s="72">
        <v>3</v>
      </c>
      <c r="DD104" s="71">
        <f>(DC104*$D104*$E104*$G104*$J104*$DD$12)</f>
        <v>200823.84</v>
      </c>
      <c r="DE104" s="87"/>
      <c r="DF104" s="71">
        <f>(DE104*$D104*$E104*$G104*$J104*$DF$12)</f>
        <v>0</v>
      </c>
      <c r="DG104" s="72">
        <v>3</v>
      </c>
      <c r="DH104" s="71">
        <f>(DG104*$D104*$E104*$G104*$J104*$DH$12)</f>
        <v>226930.93919999996</v>
      </c>
      <c r="DI104" s="72">
        <v>1</v>
      </c>
      <c r="DJ104" s="71">
        <f>(DI104*$D104*$E104*$G104*$K104*$DJ$12)</f>
        <v>106627.89599999999</v>
      </c>
      <c r="DK104" s="72">
        <v>3</v>
      </c>
      <c r="DL104" s="79">
        <f>(DK104*$D104*$E104*$G104*$L104*$DL$12)</f>
        <v>368655.19199999998</v>
      </c>
      <c r="DM104" s="81">
        <f t="shared" si="511"/>
        <v>984</v>
      </c>
      <c r="DN104" s="79">
        <f t="shared" si="511"/>
        <v>61693018.566199996</v>
      </c>
    </row>
    <row r="105" spans="1:118" ht="30" customHeight="1" x14ac:dyDescent="0.25">
      <c r="A105" s="82"/>
      <c r="B105" s="83">
        <v>78</v>
      </c>
      <c r="C105" s="65" t="s">
        <v>229</v>
      </c>
      <c r="D105" s="66">
        <v>22900</v>
      </c>
      <c r="E105" s="84">
        <v>2.4900000000000002</v>
      </c>
      <c r="F105" s="84"/>
      <c r="G105" s="67">
        <v>1</v>
      </c>
      <c r="H105" s="68"/>
      <c r="I105" s="66">
        <v>1.4</v>
      </c>
      <c r="J105" s="66">
        <v>1.68</v>
      </c>
      <c r="K105" s="66">
        <v>2.23</v>
      </c>
      <c r="L105" s="69">
        <v>2.57</v>
      </c>
      <c r="M105" s="72">
        <v>5</v>
      </c>
      <c r="N105" s="71">
        <f t="shared" si="296"/>
        <v>439061.7</v>
      </c>
      <c r="O105" s="72">
        <v>3</v>
      </c>
      <c r="P105" s="72">
        <f>(O105*$D105*$E105*$G105*$I105*$P$12)</f>
        <v>263437.02</v>
      </c>
      <c r="Q105" s="72">
        <v>5</v>
      </c>
      <c r="R105" s="71">
        <f>(Q105*$D105*$E105*$G105*$I105*$R$12)</f>
        <v>439061.7</v>
      </c>
      <c r="S105" s="72"/>
      <c r="T105" s="71">
        <f t="shared" si="510"/>
        <v>0</v>
      </c>
      <c r="U105" s="72">
        <v>10</v>
      </c>
      <c r="V105" s="71">
        <f>(U105*$D105*$E105*$G105*$I105*$V$12)</f>
        <v>878123.4</v>
      </c>
      <c r="W105" s="72">
        <v>0</v>
      </c>
      <c r="X105" s="71">
        <f>(W105*$D105*$E105*$G105*$I105*$X$12)</f>
        <v>0</v>
      </c>
      <c r="Y105" s="72"/>
      <c r="Z105" s="71">
        <f>(Y105*$D105*$E105*$G105*$I105*$Z$12)</f>
        <v>0</v>
      </c>
      <c r="AA105" s="72">
        <v>0</v>
      </c>
      <c r="AB105" s="71">
        <f>(AA105*$D105*$E105*$G105*$I105*$AB$12)</f>
        <v>0</v>
      </c>
      <c r="AC105" s="72"/>
      <c r="AD105" s="71">
        <f>(AC105*$D105*$E105*$G105*$I105*$AD$12)</f>
        <v>0</v>
      </c>
      <c r="AE105" s="72">
        <v>0</v>
      </c>
      <c r="AF105" s="71">
        <f>(AE105*$D105*$E105*$G105*$I105*$AF$12)</f>
        <v>0</v>
      </c>
      <c r="AG105" s="74"/>
      <c r="AH105" s="71">
        <f>(AG105*$D105*$E105*$G105*$I105*$AH$12)</f>
        <v>0</v>
      </c>
      <c r="AI105" s="72">
        <v>3</v>
      </c>
      <c r="AJ105" s="71">
        <f>(AI105*$D105*$E105*$G105*$I105*$AJ$12)</f>
        <v>263437.02</v>
      </c>
      <c r="AK105" s="86">
        <v>8</v>
      </c>
      <c r="AL105" s="71">
        <f>(AK105*$D105*$E105*$G105*$J105*$AL$12)</f>
        <v>842998.46400000015</v>
      </c>
      <c r="AM105" s="72"/>
      <c r="AN105" s="77">
        <f>(AM105*$D105*$E105*$G105*$J105*$AN$12)</f>
        <v>0</v>
      </c>
      <c r="AO105" s="72"/>
      <c r="AP105" s="71">
        <f>(AO105*$D105*$E105*$G105*$I105*$AP$12)</f>
        <v>0</v>
      </c>
      <c r="AQ105" s="72"/>
      <c r="AR105" s="72">
        <f>(AQ105*$D105*$E105*$G105*$I105*$AR$12)</f>
        <v>0</v>
      </c>
      <c r="AS105" s="72">
        <v>3</v>
      </c>
      <c r="AT105" s="72">
        <f>(AS105*$D105*$E105*$G105*$I105*$AT$12)</f>
        <v>275411.43</v>
      </c>
      <c r="AU105" s="72">
        <v>0</v>
      </c>
      <c r="AV105" s="71">
        <f>(AU105*$D105*$E105*$G105*$I105*$AV$12)</f>
        <v>0</v>
      </c>
      <c r="AW105" s="72">
        <v>0</v>
      </c>
      <c r="AX105" s="71">
        <f>(AW105*$D105*$E105*$G105*$I105*$AX$12)</f>
        <v>0</v>
      </c>
      <c r="AY105" s="72">
        <v>0</v>
      </c>
      <c r="AZ105" s="71">
        <f>(AY105*$D105*$E105*$G105*$I105*$AZ$12)</f>
        <v>0</v>
      </c>
      <c r="BA105" s="72"/>
      <c r="BB105" s="71">
        <f>(BA105*$D105*$E105*$G105*$I105*$BB$12)</f>
        <v>0</v>
      </c>
      <c r="BC105" s="72"/>
      <c r="BD105" s="71">
        <f>(BC105*$D105*$E105*$G105*$I105*$BD$12)</f>
        <v>0</v>
      </c>
      <c r="BE105" s="72"/>
      <c r="BF105" s="71">
        <f>(BE105*$D105*$E105*$G105*$J105*$BF$12)</f>
        <v>0</v>
      </c>
      <c r="BG105" s="72">
        <v>1</v>
      </c>
      <c r="BH105" s="71">
        <f>(BG105*$D105*$E105*$G105*$J105*$BH$12)</f>
        <v>95795.280000000013</v>
      </c>
      <c r="BI105" s="72">
        <v>0</v>
      </c>
      <c r="BJ105" s="71">
        <f>(BI105*$D105*$E105*$G105*$J105*$BJ$12)</f>
        <v>0</v>
      </c>
      <c r="BK105" s="72">
        <v>0</v>
      </c>
      <c r="BL105" s="71">
        <f>(BK105*$D105*$E105*$G105*$J105*$BL$12)</f>
        <v>0</v>
      </c>
      <c r="BM105" s="72"/>
      <c r="BN105" s="71">
        <f>(BM105*$D105*$E105*$G105*$J105*$BN$12)</f>
        <v>0</v>
      </c>
      <c r="BO105" s="72"/>
      <c r="BP105" s="71">
        <f>(BO105*$D105*$E105*$G105*$J105*$BP$12)</f>
        <v>0</v>
      </c>
      <c r="BQ105" s="72"/>
      <c r="BR105" s="71">
        <f>(BQ105*$D105*$E105*$G105*$J105*$BR$12)</f>
        <v>0</v>
      </c>
      <c r="BS105" s="72"/>
      <c r="BT105" s="71">
        <f>(BS105*$D105*$E105*$G105*$J105*$BT$12)</f>
        <v>0</v>
      </c>
      <c r="BU105" s="72"/>
      <c r="BV105" s="71">
        <f>(BU105*$D105*$E105*$G105*$J105*$BV$12)</f>
        <v>0</v>
      </c>
      <c r="BW105" s="72"/>
      <c r="BX105" s="71">
        <f>(BW105*$D105*$E105*$G105*$J105*$BX$12)</f>
        <v>0</v>
      </c>
      <c r="BY105" s="72">
        <v>1</v>
      </c>
      <c r="BZ105" s="79">
        <f>(BY105*$D105*$E105*$G105*$J105*$BZ$12)</f>
        <v>95795.280000000013</v>
      </c>
      <c r="CA105" s="72">
        <v>0</v>
      </c>
      <c r="CB105" s="71">
        <f>(CA105*$D105*$E105*$G105*$I105*$CB$12)</f>
        <v>0</v>
      </c>
      <c r="CC105" s="72">
        <v>0</v>
      </c>
      <c r="CD105" s="71">
        <f>(CC105*$D105*$E105*$G105*$I105*$CD$12)</f>
        <v>0</v>
      </c>
      <c r="CE105" s="72"/>
      <c r="CF105" s="71">
        <f>(CE105*$D105*$E105*$G105*$I105*$CF$12)</f>
        <v>0</v>
      </c>
      <c r="CG105" s="72"/>
      <c r="CH105" s="72">
        <f>(CG105*$D105*$E105*$G105*$I105*$CH$12)</f>
        <v>0</v>
      </c>
      <c r="CI105" s="72"/>
      <c r="CJ105" s="71">
        <f>(CI105*$D105*$E105*$G105*$J105*$CJ$12)</f>
        <v>0</v>
      </c>
      <c r="CK105" s="72">
        <v>0</v>
      </c>
      <c r="CL105" s="71">
        <f>(CK105*$D105*$E105*$G105*$I105*$CL$12)</f>
        <v>0</v>
      </c>
      <c r="CM105" s="72"/>
      <c r="CN105" s="71">
        <f>(CM105*$D105*$E105*$G105*$I105*$CN$12)</f>
        <v>0</v>
      </c>
      <c r="CO105" s="72"/>
      <c r="CP105" s="71">
        <f>(CO105*$D105*$E105*$G105*$I105*$CP$12)</f>
        <v>0</v>
      </c>
      <c r="CQ105" s="72"/>
      <c r="CR105" s="71">
        <f>(CQ105*$D105*$E105*$G105*$I105*$CR$12)</f>
        <v>0</v>
      </c>
      <c r="CS105" s="72"/>
      <c r="CT105" s="71">
        <f>(CS105*$D105*$E105*$G105*$I105*$CT$12)</f>
        <v>0</v>
      </c>
      <c r="CU105" s="72">
        <v>0</v>
      </c>
      <c r="CV105" s="71">
        <f>(CU105*$D105*$E105*$G105*$J105*$CV$12)</f>
        <v>0</v>
      </c>
      <c r="CW105" s="86"/>
      <c r="CX105" s="71">
        <f>(CW105*$D105*$E105*$G105*$J105*$CX$12)</f>
        <v>0</v>
      </c>
      <c r="CY105" s="72"/>
      <c r="CZ105" s="71">
        <f>(CY105*$D105*$E105*$G105*$I105*$CZ$12)</f>
        <v>0</v>
      </c>
      <c r="DA105" s="72">
        <v>0</v>
      </c>
      <c r="DB105" s="77">
        <f>(DA105*$D105*$E105*$G105*$J105*$DB$12)</f>
        <v>0</v>
      </c>
      <c r="DC105" s="72">
        <v>0</v>
      </c>
      <c r="DD105" s="71">
        <f>(DC105*$D105*$E105*$G105*$J105*$DD$12)</f>
        <v>0</v>
      </c>
      <c r="DE105" s="87"/>
      <c r="DF105" s="71">
        <f>(DE105*$D105*$E105*$G105*$J105*$DF$12)</f>
        <v>0</v>
      </c>
      <c r="DG105" s="72"/>
      <c r="DH105" s="71">
        <f>(DG105*$D105*$E105*$G105*$J105*$DH$12)</f>
        <v>0</v>
      </c>
      <c r="DI105" s="72"/>
      <c r="DJ105" s="71">
        <f>(DI105*$D105*$E105*$G105*$K105*$DJ$12)</f>
        <v>0</v>
      </c>
      <c r="DK105" s="72"/>
      <c r="DL105" s="79">
        <f>(DK105*$D105*$E105*$G105*$L105*$DL$12)</f>
        <v>0</v>
      </c>
      <c r="DM105" s="81">
        <f t="shared" si="511"/>
        <v>39</v>
      </c>
      <c r="DN105" s="79">
        <f t="shared" si="511"/>
        <v>3593121.2939999998</v>
      </c>
    </row>
    <row r="106" spans="1:118" ht="15.75" customHeight="1" x14ac:dyDescent="0.25">
      <c r="A106" s="82">
        <v>15</v>
      </c>
      <c r="B106" s="146"/>
      <c r="C106" s="144" t="s">
        <v>230</v>
      </c>
      <c r="D106" s="66">
        <v>22900</v>
      </c>
      <c r="E106" s="147">
        <v>1.1200000000000001</v>
      </c>
      <c r="F106" s="147"/>
      <c r="G106" s="67">
        <v>1</v>
      </c>
      <c r="H106" s="68"/>
      <c r="I106" s="66">
        <v>1.4</v>
      </c>
      <c r="J106" s="66">
        <v>1.68</v>
      </c>
      <c r="K106" s="66">
        <v>2.23</v>
      </c>
      <c r="L106" s="69">
        <v>2.57</v>
      </c>
      <c r="M106" s="92">
        <f>SUM(M107:M122)</f>
        <v>1258</v>
      </c>
      <c r="N106" s="92">
        <f t="shared" ref="N106:BY106" si="512">SUM(N107:N122)</f>
        <v>73012680.972000003</v>
      </c>
      <c r="O106" s="92">
        <f t="shared" si="512"/>
        <v>3371</v>
      </c>
      <c r="P106" s="92">
        <f t="shared" si="512"/>
        <v>250557171.48000002</v>
      </c>
      <c r="Q106" s="92">
        <f t="shared" si="512"/>
        <v>811</v>
      </c>
      <c r="R106" s="92">
        <f t="shared" si="512"/>
        <v>34667888.640000001</v>
      </c>
      <c r="S106" s="92">
        <f t="shared" si="512"/>
        <v>0</v>
      </c>
      <c r="T106" s="92">
        <f t="shared" si="512"/>
        <v>0</v>
      </c>
      <c r="U106" s="92">
        <f t="shared" si="512"/>
        <v>0</v>
      </c>
      <c r="V106" s="92">
        <f t="shared" si="512"/>
        <v>0</v>
      </c>
      <c r="W106" s="92">
        <f t="shared" si="512"/>
        <v>0</v>
      </c>
      <c r="X106" s="92">
        <f t="shared" si="512"/>
        <v>0</v>
      </c>
      <c r="Y106" s="92">
        <f t="shared" si="512"/>
        <v>0</v>
      </c>
      <c r="Z106" s="92">
        <f t="shared" si="512"/>
        <v>0</v>
      </c>
      <c r="AA106" s="92">
        <f t="shared" si="512"/>
        <v>0</v>
      </c>
      <c r="AB106" s="92">
        <f t="shared" si="512"/>
        <v>0</v>
      </c>
      <c r="AC106" s="92">
        <f t="shared" si="512"/>
        <v>530</v>
      </c>
      <c r="AD106" s="92">
        <f t="shared" si="512"/>
        <v>17082850.399999999</v>
      </c>
      <c r="AE106" s="92">
        <f t="shared" si="512"/>
        <v>40</v>
      </c>
      <c r="AF106" s="92">
        <f t="shared" si="512"/>
        <v>1472195.2</v>
      </c>
      <c r="AG106" s="92">
        <f t="shared" si="512"/>
        <v>0</v>
      </c>
      <c r="AH106" s="92">
        <f t="shared" si="512"/>
        <v>0</v>
      </c>
      <c r="AI106" s="92">
        <f t="shared" si="512"/>
        <v>184</v>
      </c>
      <c r="AJ106" s="92">
        <f t="shared" si="512"/>
        <v>6805703.2120000012</v>
      </c>
      <c r="AK106" s="163">
        <f t="shared" si="512"/>
        <v>0</v>
      </c>
      <c r="AL106" s="92">
        <f t="shared" si="512"/>
        <v>0</v>
      </c>
      <c r="AM106" s="92">
        <f t="shared" si="512"/>
        <v>189</v>
      </c>
      <c r="AN106" s="92">
        <f t="shared" si="512"/>
        <v>8660116.4495999999</v>
      </c>
      <c r="AO106" s="92">
        <v>0</v>
      </c>
      <c r="AP106" s="92">
        <f t="shared" si="512"/>
        <v>0</v>
      </c>
      <c r="AQ106" s="92">
        <f t="shared" si="512"/>
        <v>36</v>
      </c>
      <c r="AR106" s="92">
        <f t="shared" si="512"/>
        <v>1008505.0079999999</v>
      </c>
      <c r="AS106" s="92">
        <f t="shared" si="512"/>
        <v>69</v>
      </c>
      <c r="AT106" s="92">
        <f t="shared" si="512"/>
        <v>2086048.0199999996</v>
      </c>
      <c r="AU106" s="92">
        <f t="shared" si="512"/>
        <v>0</v>
      </c>
      <c r="AV106" s="92">
        <f t="shared" si="512"/>
        <v>0</v>
      </c>
      <c r="AW106" s="92">
        <f t="shared" si="512"/>
        <v>0</v>
      </c>
      <c r="AX106" s="92">
        <f t="shared" si="512"/>
        <v>0</v>
      </c>
      <c r="AY106" s="92">
        <f t="shared" si="512"/>
        <v>0</v>
      </c>
      <c r="AZ106" s="92">
        <f t="shared" si="512"/>
        <v>0</v>
      </c>
      <c r="BA106" s="92">
        <f t="shared" si="512"/>
        <v>290</v>
      </c>
      <c r="BB106" s="92">
        <f t="shared" si="512"/>
        <v>12463286.528000001</v>
      </c>
      <c r="BC106" s="92">
        <f t="shared" si="512"/>
        <v>143</v>
      </c>
      <c r="BD106" s="92">
        <f t="shared" si="512"/>
        <v>8717614.1359999999</v>
      </c>
      <c r="BE106" s="92">
        <f t="shared" si="512"/>
        <v>1306</v>
      </c>
      <c r="BF106" s="92">
        <f t="shared" si="512"/>
        <v>72821725.200000003</v>
      </c>
      <c r="BG106" s="92">
        <f t="shared" si="512"/>
        <v>1435</v>
      </c>
      <c r="BH106" s="92">
        <f t="shared" si="512"/>
        <v>125154032.64</v>
      </c>
      <c r="BI106" s="92">
        <f t="shared" si="512"/>
        <v>332</v>
      </c>
      <c r="BJ106" s="92">
        <f t="shared" si="512"/>
        <v>11045657.447999999</v>
      </c>
      <c r="BK106" s="92">
        <f t="shared" si="512"/>
        <v>0</v>
      </c>
      <c r="BL106" s="92">
        <f t="shared" si="512"/>
        <v>0</v>
      </c>
      <c r="BM106" s="92">
        <f t="shared" si="512"/>
        <v>657</v>
      </c>
      <c r="BN106" s="92">
        <f t="shared" si="512"/>
        <v>31434617.121600002</v>
      </c>
      <c r="BO106" s="92">
        <f t="shared" si="512"/>
        <v>106</v>
      </c>
      <c r="BP106" s="92">
        <f t="shared" si="512"/>
        <v>4163670.6720000003</v>
      </c>
      <c r="BQ106" s="92">
        <f t="shared" si="512"/>
        <v>181</v>
      </c>
      <c r="BR106" s="92">
        <f t="shared" si="512"/>
        <v>11804363.76</v>
      </c>
      <c r="BS106" s="92">
        <f t="shared" si="512"/>
        <v>544</v>
      </c>
      <c r="BT106" s="92">
        <f t="shared" si="512"/>
        <v>16134048.806399999</v>
      </c>
      <c r="BU106" s="92">
        <f t="shared" si="512"/>
        <v>419</v>
      </c>
      <c r="BV106" s="92">
        <f t="shared" si="512"/>
        <v>29906209.199999999</v>
      </c>
      <c r="BW106" s="92">
        <f t="shared" si="512"/>
        <v>551</v>
      </c>
      <c r="BX106" s="92">
        <f t="shared" si="512"/>
        <v>24602613.168000001</v>
      </c>
      <c r="BY106" s="92">
        <f t="shared" si="512"/>
        <v>335</v>
      </c>
      <c r="BZ106" s="92">
        <f t="shared" ref="BZ106:DN106" si="513">SUM(BZ107:BZ122)</f>
        <v>12530176.511999998</v>
      </c>
      <c r="CA106" s="92">
        <f t="shared" si="513"/>
        <v>0</v>
      </c>
      <c r="CB106" s="92">
        <f t="shared" si="513"/>
        <v>0</v>
      </c>
      <c r="CC106" s="92">
        <f t="shared" si="513"/>
        <v>1012</v>
      </c>
      <c r="CD106" s="92">
        <f t="shared" si="513"/>
        <v>27130274.863999993</v>
      </c>
      <c r="CE106" s="92">
        <f t="shared" si="513"/>
        <v>0</v>
      </c>
      <c r="CF106" s="92">
        <f t="shared" si="513"/>
        <v>0</v>
      </c>
      <c r="CG106" s="92">
        <f t="shared" si="513"/>
        <v>0</v>
      </c>
      <c r="CH106" s="92">
        <f t="shared" si="513"/>
        <v>0</v>
      </c>
      <c r="CI106" s="92">
        <f t="shared" si="513"/>
        <v>0</v>
      </c>
      <c r="CJ106" s="92">
        <f t="shared" si="513"/>
        <v>0</v>
      </c>
      <c r="CK106" s="92">
        <f t="shared" si="513"/>
        <v>54</v>
      </c>
      <c r="CL106" s="92">
        <f t="shared" si="513"/>
        <v>1053337.7119999998</v>
      </c>
      <c r="CM106" s="92">
        <f t="shared" si="513"/>
        <v>166</v>
      </c>
      <c r="CN106" s="92">
        <f t="shared" si="513"/>
        <v>3180480.2399999993</v>
      </c>
      <c r="CO106" s="92">
        <f t="shared" si="513"/>
        <v>938</v>
      </c>
      <c r="CP106" s="92">
        <f t="shared" si="513"/>
        <v>17713919.439999998</v>
      </c>
      <c r="CQ106" s="92">
        <f t="shared" si="513"/>
        <v>207</v>
      </c>
      <c r="CR106" s="92">
        <f t="shared" si="513"/>
        <v>12730521.375599997</v>
      </c>
      <c r="CS106" s="92">
        <f t="shared" si="513"/>
        <v>605</v>
      </c>
      <c r="CT106" s="92">
        <f t="shared" si="513"/>
        <v>29334736.493999992</v>
      </c>
      <c r="CU106" s="92">
        <f t="shared" si="513"/>
        <v>278</v>
      </c>
      <c r="CV106" s="92">
        <f t="shared" si="513"/>
        <v>9426717.2159999982</v>
      </c>
      <c r="CW106" s="92">
        <f t="shared" si="513"/>
        <v>5</v>
      </c>
      <c r="CX106" s="92">
        <f t="shared" si="513"/>
        <v>436272.48</v>
      </c>
      <c r="CY106" s="92">
        <f t="shared" si="513"/>
        <v>0</v>
      </c>
      <c r="CZ106" s="92">
        <f t="shared" si="513"/>
        <v>0</v>
      </c>
      <c r="DA106" s="92">
        <f t="shared" si="513"/>
        <v>0</v>
      </c>
      <c r="DB106" s="95">
        <f t="shared" si="513"/>
        <v>0</v>
      </c>
      <c r="DC106" s="92">
        <f t="shared" si="513"/>
        <v>266</v>
      </c>
      <c r="DD106" s="92">
        <f t="shared" si="513"/>
        <v>16183400.687999999</v>
      </c>
      <c r="DE106" s="96">
        <f t="shared" si="513"/>
        <v>16</v>
      </c>
      <c r="DF106" s="92">
        <f t="shared" si="513"/>
        <v>590929.91999999993</v>
      </c>
      <c r="DG106" s="92">
        <f t="shared" si="513"/>
        <v>356</v>
      </c>
      <c r="DH106" s="92">
        <f t="shared" si="513"/>
        <v>16439451.083999995</v>
      </c>
      <c r="DI106" s="92">
        <v>80</v>
      </c>
      <c r="DJ106" s="92">
        <f t="shared" si="513"/>
        <v>4163390.3760000002</v>
      </c>
      <c r="DK106" s="92">
        <f t="shared" si="513"/>
        <v>147</v>
      </c>
      <c r="DL106" s="92">
        <f t="shared" si="513"/>
        <v>10852728.612</v>
      </c>
      <c r="DM106" s="92">
        <f t="shared" si="513"/>
        <v>16917</v>
      </c>
      <c r="DN106" s="92">
        <f t="shared" si="513"/>
        <v>905367335.07519984</v>
      </c>
    </row>
    <row r="107" spans="1:118" ht="15.75" customHeight="1" x14ac:dyDescent="0.25">
      <c r="A107" s="82"/>
      <c r="B107" s="83">
        <v>79</v>
      </c>
      <c r="C107" s="65" t="s">
        <v>231</v>
      </c>
      <c r="D107" s="66">
        <v>22900</v>
      </c>
      <c r="E107" s="84">
        <v>0.98</v>
      </c>
      <c r="F107" s="84"/>
      <c r="G107" s="67">
        <v>1</v>
      </c>
      <c r="H107" s="68"/>
      <c r="I107" s="66">
        <v>1.4</v>
      </c>
      <c r="J107" s="66">
        <v>1.68</v>
      </c>
      <c r="K107" s="66">
        <v>2.23</v>
      </c>
      <c r="L107" s="69">
        <v>2.57</v>
      </c>
      <c r="M107" s="72">
        <v>7</v>
      </c>
      <c r="N107" s="71">
        <f t="shared" si="296"/>
        <v>241924.75999999998</v>
      </c>
      <c r="O107" s="72">
        <v>10</v>
      </c>
      <c r="P107" s="72">
        <f t="shared" ref="P107:P113" si="514">(O107*$D107*$E107*$G107*$I107*$P$12)</f>
        <v>345606.80000000005</v>
      </c>
      <c r="Q107" s="72"/>
      <c r="R107" s="71">
        <f t="shared" ref="R107:R113" si="515">(Q107*$D107*$E107*$G107*$I107*$R$12)</f>
        <v>0</v>
      </c>
      <c r="S107" s="72"/>
      <c r="T107" s="71">
        <f t="shared" ref="T107:T113" si="516">(S107/12*7*$D107*$E107*$G107*$I107*$T$12)+(S107/12*5*$D107*$E107*$G107*$I107*$T$13)</f>
        <v>0</v>
      </c>
      <c r="U107" s="72">
        <v>0</v>
      </c>
      <c r="V107" s="71">
        <f t="shared" ref="V107:V113" si="517">(U107*$D107*$E107*$G107*$I107*$V$12)</f>
        <v>0</v>
      </c>
      <c r="W107" s="72">
        <v>0</v>
      </c>
      <c r="X107" s="71">
        <f t="shared" ref="X107:X113" si="518">(W107*$D107*$E107*$G107*$I107*$X$12)</f>
        <v>0</v>
      </c>
      <c r="Y107" s="72"/>
      <c r="Z107" s="71">
        <f t="shared" ref="Z107:Z113" si="519">(Y107*$D107*$E107*$G107*$I107*$Z$12)</f>
        <v>0</v>
      </c>
      <c r="AA107" s="72">
        <v>0</v>
      </c>
      <c r="AB107" s="71">
        <f t="shared" ref="AB107:AB113" si="520">(AA107*$D107*$E107*$G107*$I107*$AB$12)</f>
        <v>0</v>
      </c>
      <c r="AC107" s="72"/>
      <c r="AD107" s="71">
        <f t="shared" ref="AD107:AD113" si="521">(AC107*$D107*$E107*$G107*$I107*$AD$12)</f>
        <v>0</v>
      </c>
      <c r="AE107" s="72">
        <v>0</v>
      </c>
      <c r="AF107" s="71">
        <f t="shared" ref="AF107:AF113" si="522">(AE107*$D107*$E107*$G107*$I107*$AF$12)</f>
        <v>0</v>
      </c>
      <c r="AG107" s="74"/>
      <c r="AH107" s="71">
        <f t="shared" ref="AH107:AH113" si="523">(AG107*$D107*$E107*$G107*$I107*$AH$12)</f>
        <v>0</v>
      </c>
      <c r="AI107" s="72">
        <v>4</v>
      </c>
      <c r="AJ107" s="71">
        <f t="shared" ref="AJ107:AJ113" si="524">(AI107*$D107*$E107*$G107*$I107*$AJ$12)</f>
        <v>138242.72</v>
      </c>
      <c r="AK107" s="86"/>
      <c r="AL107" s="71">
        <f t="shared" ref="AL107:AL113" si="525">(AK107*$D107*$E107*$G107*$J107*$AL$12)</f>
        <v>0</v>
      </c>
      <c r="AM107" s="72">
        <v>1</v>
      </c>
      <c r="AN107" s="77">
        <f t="shared" ref="AN107:AN113" si="526">(AM107*$D107*$E107*$G107*$J107*$AN$12)</f>
        <v>41472.815999999999</v>
      </c>
      <c r="AO107" s="72"/>
      <c r="AP107" s="71">
        <f t="shared" ref="AP107:AP113" si="527">(AO107*$D107*$E107*$G107*$I107*$AP$12)</f>
        <v>0</v>
      </c>
      <c r="AQ107" s="72"/>
      <c r="AR107" s="72">
        <f t="shared" ref="AR107:AR113" si="528">(AQ107*$D107*$E107*$G107*$I107*$AR$12)</f>
        <v>0</v>
      </c>
      <c r="AS107" s="72"/>
      <c r="AT107" s="72">
        <f t="shared" ref="AT107:AT113" si="529">(AS107*$D107*$E107*$G107*$I107*$AT$12)</f>
        <v>0</v>
      </c>
      <c r="AU107" s="72">
        <v>0</v>
      </c>
      <c r="AV107" s="71">
        <f t="shared" ref="AV107:AV113" si="530">(AU107*$D107*$E107*$G107*$I107*$AV$12)</f>
        <v>0</v>
      </c>
      <c r="AW107" s="72">
        <v>0</v>
      </c>
      <c r="AX107" s="71">
        <f t="shared" ref="AX107:AX113" si="531">(AW107*$D107*$E107*$G107*$I107*$AX$12)</f>
        <v>0</v>
      </c>
      <c r="AY107" s="72">
        <v>0</v>
      </c>
      <c r="AZ107" s="71">
        <f t="shared" ref="AZ107:AZ113" si="532">(AY107*$D107*$E107*$G107*$I107*$AZ$12)</f>
        <v>0</v>
      </c>
      <c r="BA107" s="72"/>
      <c r="BB107" s="71">
        <f t="shared" ref="BB107:BB113" si="533">(BA107*$D107*$E107*$G107*$I107*$BB$12)</f>
        <v>0</v>
      </c>
      <c r="BC107" s="72"/>
      <c r="BD107" s="71">
        <f t="shared" ref="BD107:BD113" si="534">(BC107*$D107*$E107*$G107*$I107*$BD$12)</f>
        <v>0</v>
      </c>
      <c r="BE107" s="72">
        <v>5</v>
      </c>
      <c r="BF107" s="71">
        <f t="shared" ref="BF107:BF113" si="535">(BE107*$D107*$E107*$G107*$J107*$BF$12)</f>
        <v>188512.8</v>
      </c>
      <c r="BG107" s="72">
        <v>20</v>
      </c>
      <c r="BH107" s="71">
        <f t="shared" ref="BH107:BH113" si="536">(BG107*$D107*$E107*$G107*$J107*$BH$12)</f>
        <v>754051.2</v>
      </c>
      <c r="BI107" s="72"/>
      <c r="BJ107" s="71">
        <f t="shared" ref="BJ107:BJ113" si="537">(BI107*$D107*$E107*$G107*$J107*$BJ$12)</f>
        <v>0</v>
      </c>
      <c r="BK107" s="72">
        <v>0</v>
      </c>
      <c r="BL107" s="71">
        <f t="shared" ref="BL107:BL113" si="538">(BK107*$D107*$E107*$G107*$J107*$BL$12)</f>
        <v>0</v>
      </c>
      <c r="BM107" s="72">
        <v>1</v>
      </c>
      <c r="BN107" s="71">
        <f t="shared" ref="BN107:BN113" si="539">(BM107*$D107*$E107*$G107*$J107*$BN$12)</f>
        <v>41472.815999999999</v>
      </c>
      <c r="BO107" s="72"/>
      <c r="BP107" s="71">
        <f t="shared" ref="BP107:BP113" si="540">(BO107*$D107*$E107*$G107*$J107*$BP$12)</f>
        <v>0</v>
      </c>
      <c r="BQ107" s="72"/>
      <c r="BR107" s="71">
        <f t="shared" ref="BR107:BR113" si="541">(BQ107*$D107*$E107*$G107*$J107*$BR$12)</f>
        <v>0</v>
      </c>
      <c r="BS107" s="72"/>
      <c r="BT107" s="71">
        <f t="shared" ref="BT107:BT113" si="542">(BS107*$D107*$E107*$G107*$J107*$BT$12)</f>
        <v>0</v>
      </c>
      <c r="BU107" s="72"/>
      <c r="BV107" s="71">
        <f t="shared" ref="BV107:BV113" si="543">(BU107*$D107*$E107*$G107*$J107*$BV$12)</f>
        <v>0</v>
      </c>
      <c r="BW107" s="72"/>
      <c r="BX107" s="71">
        <f t="shared" ref="BX107:BX113" si="544">(BW107*$D107*$E107*$G107*$J107*$BX$12)</f>
        <v>0</v>
      </c>
      <c r="BY107" s="72"/>
      <c r="BZ107" s="79">
        <f t="shared" ref="BZ107:BZ113" si="545">(BY107*$D107*$E107*$G107*$J107*$BZ$12)</f>
        <v>0</v>
      </c>
      <c r="CA107" s="72">
        <v>0</v>
      </c>
      <c r="CB107" s="71">
        <f t="shared" ref="CB107:CB113" si="546">(CA107*$D107*$E107*$G107*$I107*$CB$12)</f>
        <v>0</v>
      </c>
      <c r="CC107" s="72">
        <v>0</v>
      </c>
      <c r="CD107" s="71">
        <f t="shared" ref="CD107:CD113" si="547">(CC107*$D107*$E107*$G107*$I107*$CD$12)</f>
        <v>0</v>
      </c>
      <c r="CE107" s="72">
        <v>0</v>
      </c>
      <c r="CF107" s="71">
        <f t="shared" ref="CF107:CF113" si="548">(CE107*$D107*$E107*$G107*$I107*$CF$12)</f>
        <v>0</v>
      </c>
      <c r="CG107" s="72"/>
      <c r="CH107" s="72">
        <f t="shared" ref="CH107:CH113" si="549">(CG107*$D107*$E107*$G107*$I107*$CH$12)</f>
        <v>0</v>
      </c>
      <c r="CI107" s="72"/>
      <c r="CJ107" s="71">
        <f t="shared" ref="CJ107:CJ113" si="550">(CI107*$D107*$E107*$G107*$J107*$CJ$12)</f>
        <v>0</v>
      </c>
      <c r="CK107" s="72">
        <v>0</v>
      </c>
      <c r="CL107" s="71">
        <f t="shared" ref="CL107:CL113" si="551">(CK107*$D107*$E107*$G107*$I107*$CL$12)</f>
        <v>0</v>
      </c>
      <c r="CM107" s="72"/>
      <c r="CN107" s="71">
        <f>(CM107*$D107*$E107*$G107*$I107*$CN$12)</f>
        <v>0</v>
      </c>
      <c r="CO107" s="72"/>
      <c r="CP107" s="71">
        <f t="shared" ref="CP107:CP113" si="552">(CO107*$D107*$E107*$G107*$I107*$CP$12)</f>
        <v>0</v>
      </c>
      <c r="CQ107" s="72"/>
      <c r="CR107" s="71">
        <f t="shared" ref="CR107:CR113" si="553">(CQ107*$D107*$E107*$G107*$I107*$CR$12)</f>
        <v>0</v>
      </c>
      <c r="CS107" s="72"/>
      <c r="CT107" s="71">
        <f t="shared" ref="CT107:CT113" si="554">(CS107*$D107*$E107*$G107*$I107*$CT$12)</f>
        <v>0</v>
      </c>
      <c r="CU107" s="72"/>
      <c r="CV107" s="71">
        <f t="shared" ref="CV107:CV113" si="555">(CU107*$D107*$E107*$G107*$J107*$CV$12)</f>
        <v>0</v>
      </c>
      <c r="CW107" s="86"/>
      <c r="CX107" s="71">
        <f t="shared" ref="CX107:CX113" si="556">(CW107*$D107*$E107*$G107*$J107*$CX$12)</f>
        <v>0</v>
      </c>
      <c r="CY107" s="72"/>
      <c r="CZ107" s="71">
        <f t="shared" ref="CZ107:CZ113" si="557">(CY107*$D107*$E107*$G107*$I107*$CZ$12)</f>
        <v>0</v>
      </c>
      <c r="DA107" s="72">
        <v>0</v>
      </c>
      <c r="DB107" s="77">
        <f t="shared" ref="DB107:DB113" si="558">(DA107*$D107*$E107*$G107*$J107*$DB$12)</f>
        <v>0</v>
      </c>
      <c r="DC107" s="72">
        <v>1</v>
      </c>
      <c r="DD107" s="71">
        <f t="shared" ref="DD107:DD113" si="559">(DC107*$D107*$E107*$G107*$J107*$DD$12)</f>
        <v>37702.559999999998</v>
      </c>
      <c r="DE107" s="87"/>
      <c r="DF107" s="71">
        <f t="shared" ref="DF107:DF113" si="560">(DE107*$D107*$E107*$G107*$J107*$DF$12)</f>
        <v>0</v>
      </c>
      <c r="DG107" s="72"/>
      <c r="DH107" s="71">
        <f t="shared" ref="DH107:DH113" si="561">(DG107*$D107*$E107*$G107*$J107*$DH$12)</f>
        <v>0</v>
      </c>
      <c r="DI107" s="72"/>
      <c r="DJ107" s="71">
        <f t="shared" ref="DJ107:DJ113" si="562">(DI107*$D107*$E107*$G107*$K107*$DJ$12)</f>
        <v>0</v>
      </c>
      <c r="DK107" s="72"/>
      <c r="DL107" s="79">
        <f t="shared" ref="DL107:DL113" si="563">(DK107*$D107*$E107*$G107*$L107*$DL$12)</f>
        <v>0</v>
      </c>
      <c r="DM107" s="81">
        <f t="shared" ref="DM107:DN122" si="564">SUM(M107,O107,Q107,S107,U107,W107,Y107,AA107,AC107,AE107,AG107,AI107,AK107,AO107,AQ107,CE107,AS107,AU107,AW107,AY107,BA107,CI107,BC107,BE107,BG107,BK107,AM107,BM107,BO107,BQ107,BS107,BU107,BW107,BY107,CA107,CC107,CG107,CK107,CM107,CO107,CQ107,CS107,CU107,CW107,BI107,CY107,DA107,DC107,DE107,DG107,DI107,DK107)</f>
        <v>49</v>
      </c>
      <c r="DN107" s="79">
        <f t="shared" si="564"/>
        <v>1788986.4720000003</v>
      </c>
    </row>
    <row r="108" spans="1:118" ht="15.75" customHeight="1" x14ac:dyDescent="0.25">
      <c r="A108" s="82"/>
      <c r="B108" s="83">
        <v>80</v>
      </c>
      <c r="C108" s="65" t="s">
        <v>232</v>
      </c>
      <c r="D108" s="66">
        <v>22900</v>
      </c>
      <c r="E108" s="84">
        <v>1.55</v>
      </c>
      <c r="F108" s="84"/>
      <c r="G108" s="67">
        <v>1</v>
      </c>
      <c r="H108" s="68"/>
      <c r="I108" s="66">
        <v>1.4</v>
      </c>
      <c r="J108" s="66">
        <v>1.68</v>
      </c>
      <c r="K108" s="66">
        <v>2.23</v>
      </c>
      <c r="L108" s="69">
        <v>2.57</v>
      </c>
      <c r="M108" s="72">
        <v>1</v>
      </c>
      <c r="N108" s="71">
        <f t="shared" si="296"/>
        <v>54662.3</v>
      </c>
      <c r="O108" s="72">
        <v>0</v>
      </c>
      <c r="P108" s="72">
        <f t="shared" si="514"/>
        <v>0</v>
      </c>
      <c r="Q108" s="72">
        <v>39</v>
      </c>
      <c r="R108" s="71">
        <f t="shared" si="515"/>
        <v>2131829.6999999997</v>
      </c>
      <c r="S108" s="72"/>
      <c r="T108" s="71">
        <f t="shared" si="516"/>
        <v>0</v>
      </c>
      <c r="U108" s="72"/>
      <c r="V108" s="71">
        <f t="shared" si="517"/>
        <v>0</v>
      </c>
      <c r="W108" s="72"/>
      <c r="X108" s="71">
        <f t="shared" si="518"/>
        <v>0</v>
      </c>
      <c r="Y108" s="72"/>
      <c r="Z108" s="71">
        <f t="shared" si="519"/>
        <v>0</v>
      </c>
      <c r="AA108" s="72"/>
      <c r="AB108" s="71">
        <f t="shared" si="520"/>
        <v>0</v>
      </c>
      <c r="AC108" s="72"/>
      <c r="AD108" s="71">
        <f t="shared" si="521"/>
        <v>0</v>
      </c>
      <c r="AE108" s="72"/>
      <c r="AF108" s="71">
        <f t="shared" si="522"/>
        <v>0</v>
      </c>
      <c r="AG108" s="74"/>
      <c r="AH108" s="71">
        <f t="shared" si="523"/>
        <v>0</v>
      </c>
      <c r="AI108" s="72">
        <v>1</v>
      </c>
      <c r="AJ108" s="71">
        <f t="shared" si="524"/>
        <v>54662.3</v>
      </c>
      <c r="AK108" s="86"/>
      <c r="AL108" s="71">
        <f t="shared" si="525"/>
        <v>0</v>
      </c>
      <c r="AM108" s="72"/>
      <c r="AN108" s="77">
        <f t="shared" si="526"/>
        <v>0</v>
      </c>
      <c r="AO108" s="72"/>
      <c r="AP108" s="71">
        <f t="shared" si="527"/>
        <v>0</v>
      </c>
      <c r="AQ108" s="72"/>
      <c r="AR108" s="72">
        <f t="shared" si="528"/>
        <v>0</v>
      </c>
      <c r="AS108" s="72"/>
      <c r="AT108" s="72">
        <f t="shared" si="529"/>
        <v>0</v>
      </c>
      <c r="AU108" s="72"/>
      <c r="AV108" s="71">
        <f t="shared" si="530"/>
        <v>0</v>
      </c>
      <c r="AW108" s="72"/>
      <c r="AX108" s="71">
        <f t="shared" si="531"/>
        <v>0</v>
      </c>
      <c r="AY108" s="72"/>
      <c r="AZ108" s="71">
        <f t="shared" si="532"/>
        <v>0</v>
      </c>
      <c r="BA108" s="72"/>
      <c r="BB108" s="71">
        <f t="shared" si="533"/>
        <v>0</v>
      </c>
      <c r="BC108" s="72"/>
      <c r="BD108" s="71">
        <f t="shared" si="534"/>
        <v>0</v>
      </c>
      <c r="BE108" s="72">
        <v>5</v>
      </c>
      <c r="BF108" s="71">
        <f t="shared" si="535"/>
        <v>298158</v>
      </c>
      <c r="BG108" s="72"/>
      <c r="BH108" s="71">
        <f t="shared" si="536"/>
        <v>0</v>
      </c>
      <c r="BI108" s="72"/>
      <c r="BJ108" s="71">
        <f t="shared" si="537"/>
        <v>0</v>
      </c>
      <c r="BK108" s="72"/>
      <c r="BL108" s="71">
        <f t="shared" si="538"/>
        <v>0</v>
      </c>
      <c r="BM108" s="72"/>
      <c r="BN108" s="71">
        <f t="shared" si="539"/>
        <v>0</v>
      </c>
      <c r="BO108" s="72"/>
      <c r="BP108" s="71">
        <f t="shared" si="540"/>
        <v>0</v>
      </c>
      <c r="BQ108" s="72">
        <v>1</v>
      </c>
      <c r="BR108" s="71">
        <f t="shared" si="541"/>
        <v>74539.5</v>
      </c>
      <c r="BS108" s="72"/>
      <c r="BT108" s="71">
        <f t="shared" si="542"/>
        <v>0</v>
      </c>
      <c r="BU108" s="72"/>
      <c r="BV108" s="71">
        <f t="shared" si="543"/>
        <v>0</v>
      </c>
      <c r="BW108" s="72"/>
      <c r="BX108" s="71">
        <f t="shared" si="544"/>
        <v>0</v>
      </c>
      <c r="BY108" s="72"/>
      <c r="BZ108" s="79">
        <f t="shared" si="545"/>
        <v>0</v>
      </c>
      <c r="CA108" s="72"/>
      <c r="CB108" s="71">
        <f t="shared" si="546"/>
        <v>0</v>
      </c>
      <c r="CC108" s="72"/>
      <c r="CD108" s="71">
        <f t="shared" si="547"/>
        <v>0</v>
      </c>
      <c r="CE108" s="72"/>
      <c r="CF108" s="71">
        <f t="shared" si="548"/>
        <v>0</v>
      </c>
      <c r="CG108" s="72"/>
      <c r="CH108" s="72">
        <f t="shared" si="549"/>
        <v>0</v>
      </c>
      <c r="CI108" s="72"/>
      <c r="CJ108" s="71">
        <f t="shared" si="550"/>
        <v>0</v>
      </c>
      <c r="CK108" s="72"/>
      <c r="CL108" s="71">
        <f t="shared" si="551"/>
        <v>0</v>
      </c>
      <c r="CM108" s="72"/>
      <c r="CN108" s="71">
        <f>(CM108*$D108*$E108*$G108*$I108*$CN$12)</f>
        <v>0</v>
      </c>
      <c r="CO108" s="72"/>
      <c r="CP108" s="71">
        <f t="shared" si="552"/>
        <v>0</v>
      </c>
      <c r="CQ108" s="72"/>
      <c r="CR108" s="71">
        <f t="shared" si="553"/>
        <v>0</v>
      </c>
      <c r="CS108" s="72"/>
      <c r="CT108" s="71">
        <f t="shared" si="554"/>
        <v>0</v>
      </c>
      <c r="CU108" s="72"/>
      <c r="CV108" s="71">
        <f t="shared" si="555"/>
        <v>0</v>
      </c>
      <c r="CW108" s="86"/>
      <c r="CX108" s="71">
        <f t="shared" si="556"/>
        <v>0</v>
      </c>
      <c r="CY108" s="72"/>
      <c r="CZ108" s="71">
        <f t="shared" si="557"/>
        <v>0</v>
      </c>
      <c r="DA108" s="72"/>
      <c r="DB108" s="77">
        <f t="shared" si="558"/>
        <v>0</v>
      </c>
      <c r="DC108" s="72"/>
      <c r="DD108" s="71">
        <f t="shared" si="559"/>
        <v>0</v>
      </c>
      <c r="DE108" s="87"/>
      <c r="DF108" s="71">
        <f t="shared" si="560"/>
        <v>0</v>
      </c>
      <c r="DG108" s="72"/>
      <c r="DH108" s="71">
        <f t="shared" si="561"/>
        <v>0</v>
      </c>
      <c r="DI108" s="72"/>
      <c r="DJ108" s="71">
        <f t="shared" si="562"/>
        <v>0</v>
      </c>
      <c r="DK108" s="72"/>
      <c r="DL108" s="79">
        <f t="shared" si="563"/>
        <v>0</v>
      </c>
      <c r="DM108" s="81">
        <f t="shared" si="564"/>
        <v>47</v>
      </c>
      <c r="DN108" s="79">
        <f t="shared" si="564"/>
        <v>2613851.7999999993</v>
      </c>
    </row>
    <row r="109" spans="1:118" ht="15.75" customHeight="1" x14ac:dyDescent="0.25">
      <c r="A109" s="82"/>
      <c r="B109" s="83">
        <v>81</v>
      </c>
      <c r="C109" s="65" t="s">
        <v>233</v>
      </c>
      <c r="D109" s="66">
        <v>22900</v>
      </c>
      <c r="E109" s="84">
        <v>0.84</v>
      </c>
      <c r="F109" s="84"/>
      <c r="G109" s="67">
        <v>1</v>
      </c>
      <c r="H109" s="68"/>
      <c r="I109" s="66">
        <v>1.4</v>
      </c>
      <c r="J109" s="66">
        <v>1.68</v>
      </c>
      <c r="K109" s="66">
        <v>2.23</v>
      </c>
      <c r="L109" s="69">
        <v>2.57</v>
      </c>
      <c r="M109" s="72">
        <v>35</v>
      </c>
      <c r="N109" s="71">
        <f t="shared" si="296"/>
        <v>1036820.3999999999</v>
      </c>
      <c r="O109" s="72">
        <v>10</v>
      </c>
      <c r="P109" s="72">
        <f t="shared" si="514"/>
        <v>296234.40000000002</v>
      </c>
      <c r="Q109" s="72">
        <v>4</v>
      </c>
      <c r="R109" s="71">
        <f t="shared" si="515"/>
        <v>118493.75999999999</v>
      </c>
      <c r="S109" s="72"/>
      <c r="T109" s="71">
        <f t="shared" si="516"/>
        <v>0</v>
      </c>
      <c r="U109" s="72">
        <v>0</v>
      </c>
      <c r="V109" s="71">
        <f t="shared" si="517"/>
        <v>0</v>
      </c>
      <c r="W109" s="72">
        <v>0</v>
      </c>
      <c r="X109" s="71">
        <f t="shared" si="518"/>
        <v>0</v>
      </c>
      <c r="Y109" s="72"/>
      <c r="Z109" s="71">
        <f t="shared" si="519"/>
        <v>0</v>
      </c>
      <c r="AA109" s="72">
        <v>0</v>
      </c>
      <c r="AB109" s="71">
        <f t="shared" si="520"/>
        <v>0</v>
      </c>
      <c r="AC109" s="72">
        <v>5</v>
      </c>
      <c r="AD109" s="71">
        <f t="shared" si="521"/>
        <v>148117.20000000001</v>
      </c>
      <c r="AE109" s="72">
        <v>0</v>
      </c>
      <c r="AF109" s="71">
        <f t="shared" si="522"/>
        <v>0</v>
      </c>
      <c r="AG109" s="74"/>
      <c r="AH109" s="71">
        <f t="shared" si="523"/>
        <v>0</v>
      </c>
      <c r="AI109" s="72">
        <v>4</v>
      </c>
      <c r="AJ109" s="71">
        <f t="shared" si="524"/>
        <v>118493.75999999999</v>
      </c>
      <c r="AK109" s="86"/>
      <c r="AL109" s="71">
        <f t="shared" si="525"/>
        <v>0</v>
      </c>
      <c r="AM109" s="72">
        <v>4</v>
      </c>
      <c r="AN109" s="77">
        <f t="shared" si="526"/>
        <v>142192.51200000002</v>
      </c>
      <c r="AO109" s="72"/>
      <c r="AP109" s="71">
        <f t="shared" si="527"/>
        <v>0</v>
      </c>
      <c r="AQ109" s="72">
        <v>3</v>
      </c>
      <c r="AR109" s="72">
        <f t="shared" si="528"/>
        <v>72712.08</v>
      </c>
      <c r="AS109" s="72"/>
      <c r="AT109" s="72">
        <f t="shared" si="529"/>
        <v>0</v>
      </c>
      <c r="AU109" s="72">
        <v>0</v>
      </c>
      <c r="AV109" s="71">
        <f t="shared" si="530"/>
        <v>0</v>
      </c>
      <c r="AW109" s="72">
        <v>0</v>
      </c>
      <c r="AX109" s="71">
        <f t="shared" si="531"/>
        <v>0</v>
      </c>
      <c r="AY109" s="72">
        <v>0</v>
      </c>
      <c r="AZ109" s="71">
        <f t="shared" si="532"/>
        <v>0</v>
      </c>
      <c r="BA109" s="72"/>
      <c r="BB109" s="71">
        <f t="shared" si="533"/>
        <v>0</v>
      </c>
      <c r="BC109" s="72"/>
      <c r="BD109" s="71">
        <f t="shared" si="534"/>
        <v>0</v>
      </c>
      <c r="BE109" s="72">
        <v>14</v>
      </c>
      <c r="BF109" s="71">
        <f t="shared" si="535"/>
        <v>452430.72</v>
      </c>
      <c r="BG109" s="72">
        <v>2</v>
      </c>
      <c r="BH109" s="71">
        <f t="shared" si="536"/>
        <v>64632.959999999999</v>
      </c>
      <c r="BI109" s="72"/>
      <c r="BJ109" s="71">
        <f t="shared" si="537"/>
        <v>0</v>
      </c>
      <c r="BK109" s="72">
        <v>0</v>
      </c>
      <c r="BL109" s="71">
        <f t="shared" si="538"/>
        <v>0</v>
      </c>
      <c r="BM109" s="72">
        <v>8</v>
      </c>
      <c r="BN109" s="71">
        <f t="shared" si="539"/>
        <v>284385.02400000003</v>
      </c>
      <c r="BO109" s="72">
        <v>4</v>
      </c>
      <c r="BP109" s="71">
        <f t="shared" si="540"/>
        <v>129265.92</v>
      </c>
      <c r="BQ109" s="72">
        <v>9</v>
      </c>
      <c r="BR109" s="71">
        <f t="shared" si="541"/>
        <v>363560.4</v>
      </c>
      <c r="BS109" s="72">
        <v>1</v>
      </c>
      <c r="BT109" s="71">
        <f t="shared" si="542"/>
        <v>29084.831999999999</v>
      </c>
      <c r="BU109" s="72">
        <v>3</v>
      </c>
      <c r="BV109" s="71">
        <f t="shared" si="543"/>
        <v>121186.8</v>
      </c>
      <c r="BW109" s="72">
        <v>11</v>
      </c>
      <c r="BX109" s="71">
        <f t="shared" si="544"/>
        <v>355481.27999999997</v>
      </c>
      <c r="BY109" s="72">
        <v>11</v>
      </c>
      <c r="BZ109" s="79">
        <f t="shared" si="545"/>
        <v>355481.27999999997</v>
      </c>
      <c r="CA109" s="72">
        <v>0</v>
      </c>
      <c r="CB109" s="71">
        <f t="shared" si="546"/>
        <v>0</v>
      </c>
      <c r="CC109" s="72"/>
      <c r="CD109" s="71">
        <f t="shared" si="547"/>
        <v>0</v>
      </c>
      <c r="CE109" s="72">
        <v>0</v>
      </c>
      <c r="CF109" s="71">
        <f t="shared" si="548"/>
        <v>0</v>
      </c>
      <c r="CG109" s="72"/>
      <c r="CH109" s="72">
        <f t="shared" si="549"/>
        <v>0</v>
      </c>
      <c r="CI109" s="72"/>
      <c r="CJ109" s="71">
        <f t="shared" si="550"/>
        <v>0</v>
      </c>
      <c r="CK109" s="72">
        <v>2</v>
      </c>
      <c r="CL109" s="71">
        <f t="shared" si="551"/>
        <v>37702.559999999998</v>
      </c>
      <c r="CM109" s="72"/>
      <c r="CN109" s="71">
        <f>(CM109*$D109*$E109*$G109*$I109*$CN$12)</f>
        <v>0</v>
      </c>
      <c r="CO109" s="72"/>
      <c r="CP109" s="71">
        <f t="shared" si="552"/>
        <v>0</v>
      </c>
      <c r="CQ109" s="72"/>
      <c r="CR109" s="71">
        <f t="shared" si="553"/>
        <v>0</v>
      </c>
      <c r="CS109" s="72">
        <v>3</v>
      </c>
      <c r="CT109" s="71">
        <f t="shared" si="554"/>
        <v>91294.055999999982</v>
      </c>
      <c r="CU109" s="72">
        <v>36</v>
      </c>
      <c r="CV109" s="71">
        <f t="shared" si="555"/>
        <v>1163393.28</v>
      </c>
      <c r="CW109" s="86"/>
      <c r="CX109" s="71">
        <f t="shared" si="556"/>
        <v>0</v>
      </c>
      <c r="CY109" s="72"/>
      <c r="CZ109" s="71">
        <f t="shared" si="557"/>
        <v>0</v>
      </c>
      <c r="DA109" s="72">
        <v>0</v>
      </c>
      <c r="DB109" s="77">
        <f t="shared" si="558"/>
        <v>0</v>
      </c>
      <c r="DC109" s="72">
        <v>1</v>
      </c>
      <c r="DD109" s="71">
        <f t="shared" si="559"/>
        <v>32316.48</v>
      </c>
      <c r="DE109" s="87"/>
      <c r="DF109" s="71">
        <f t="shared" si="560"/>
        <v>0</v>
      </c>
      <c r="DG109" s="72"/>
      <c r="DH109" s="71">
        <f t="shared" si="561"/>
        <v>0</v>
      </c>
      <c r="DI109" s="72"/>
      <c r="DJ109" s="71">
        <f t="shared" si="562"/>
        <v>0</v>
      </c>
      <c r="DK109" s="72"/>
      <c r="DL109" s="79">
        <f t="shared" si="563"/>
        <v>0</v>
      </c>
      <c r="DM109" s="81">
        <f t="shared" si="564"/>
        <v>170</v>
      </c>
      <c r="DN109" s="79">
        <f t="shared" si="564"/>
        <v>5413279.7039999999</v>
      </c>
    </row>
    <row r="110" spans="1:118" ht="30" customHeight="1" x14ac:dyDescent="0.25">
      <c r="A110" s="82"/>
      <c r="B110" s="83">
        <v>82</v>
      </c>
      <c r="C110" s="65" t="s">
        <v>234</v>
      </c>
      <c r="D110" s="66">
        <v>22900</v>
      </c>
      <c r="E110" s="84">
        <v>1.33</v>
      </c>
      <c r="F110" s="84"/>
      <c r="G110" s="67">
        <v>1</v>
      </c>
      <c r="H110" s="68"/>
      <c r="I110" s="66">
        <v>1.4</v>
      </c>
      <c r="J110" s="66">
        <v>1.68</v>
      </c>
      <c r="K110" s="66">
        <v>2.23</v>
      </c>
      <c r="L110" s="69">
        <v>2.57</v>
      </c>
      <c r="M110" s="72">
        <v>221</v>
      </c>
      <c r="N110" s="71">
        <f>(M110*$D110*$E110*$G110*$I110*$N$12)</f>
        <v>10365735.379999999</v>
      </c>
      <c r="O110" s="72">
        <v>10</v>
      </c>
      <c r="P110" s="72">
        <f t="shared" si="514"/>
        <v>469037.80000000005</v>
      </c>
      <c r="Q110" s="72">
        <v>8</v>
      </c>
      <c r="R110" s="71">
        <f t="shared" si="515"/>
        <v>375230.24</v>
      </c>
      <c r="S110" s="72"/>
      <c r="T110" s="71">
        <f t="shared" si="516"/>
        <v>0</v>
      </c>
      <c r="U110" s="72"/>
      <c r="V110" s="71">
        <f t="shared" si="517"/>
        <v>0</v>
      </c>
      <c r="W110" s="72"/>
      <c r="X110" s="71">
        <f t="shared" si="518"/>
        <v>0</v>
      </c>
      <c r="Y110" s="72"/>
      <c r="Z110" s="71">
        <f t="shared" si="519"/>
        <v>0</v>
      </c>
      <c r="AA110" s="72"/>
      <c r="AB110" s="71">
        <f t="shared" si="520"/>
        <v>0</v>
      </c>
      <c r="AC110" s="72">
        <v>10</v>
      </c>
      <c r="AD110" s="71">
        <f t="shared" si="521"/>
        <v>469037.80000000005</v>
      </c>
      <c r="AE110" s="72"/>
      <c r="AF110" s="71">
        <f t="shared" si="522"/>
        <v>0</v>
      </c>
      <c r="AG110" s="74"/>
      <c r="AH110" s="71">
        <f t="shared" si="523"/>
        <v>0</v>
      </c>
      <c r="AI110" s="72"/>
      <c r="AJ110" s="71">
        <f t="shared" si="524"/>
        <v>0</v>
      </c>
      <c r="AK110" s="86"/>
      <c r="AL110" s="71">
        <f t="shared" si="525"/>
        <v>0</v>
      </c>
      <c r="AM110" s="72"/>
      <c r="AN110" s="77">
        <f t="shared" si="526"/>
        <v>0</v>
      </c>
      <c r="AO110" s="72"/>
      <c r="AP110" s="71">
        <f t="shared" si="527"/>
        <v>0</v>
      </c>
      <c r="AQ110" s="72"/>
      <c r="AR110" s="72">
        <f t="shared" si="528"/>
        <v>0</v>
      </c>
      <c r="AS110" s="72"/>
      <c r="AT110" s="72">
        <f t="shared" si="529"/>
        <v>0</v>
      </c>
      <c r="AU110" s="72"/>
      <c r="AV110" s="71">
        <f t="shared" si="530"/>
        <v>0</v>
      </c>
      <c r="AW110" s="72"/>
      <c r="AX110" s="71">
        <f t="shared" si="531"/>
        <v>0</v>
      </c>
      <c r="AY110" s="72"/>
      <c r="AZ110" s="71">
        <f t="shared" si="532"/>
        <v>0</v>
      </c>
      <c r="BA110" s="72">
        <v>3</v>
      </c>
      <c r="BB110" s="71">
        <f t="shared" si="533"/>
        <v>140711.34</v>
      </c>
      <c r="BC110" s="72"/>
      <c r="BD110" s="71">
        <f t="shared" si="534"/>
        <v>0</v>
      </c>
      <c r="BE110" s="72">
        <v>10</v>
      </c>
      <c r="BF110" s="71">
        <f t="shared" si="535"/>
        <v>511677.6</v>
      </c>
      <c r="BG110" s="72">
        <v>10</v>
      </c>
      <c r="BH110" s="71">
        <f t="shared" si="536"/>
        <v>511677.6</v>
      </c>
      <c r="BI110" s="72"/>
      <c r="BJ110" s="71">
        <f t="shared" si="537"/>
        <v>0</v>
      </c>
      <c r="BK110" s="72"/>
      <c r="BL110" s="71">
        <f t="shared" si="538"/>
        <v>0</v>
      </c>
      <c r="BM110" s="72">
        <v>3</v>
      </c>
      <c r="BN110" s="71">
        <f t="shared" si="539"/>
        <v>168853.60800000001</v>
      </c>
      <c r="BO110" s="72"/>
      <c r="BP110" s="71">
        <f t="shared" si="540"/>
        <v>0</v>
      </c>
      <c r="BQ110" s="72"/>
      <c r="BR110" s="71">
        <f t="shared" si="541"/>
        <v>0</v>
      </c>
      <c r="BS110" s="72">
        <v>1</v>
      </c>
      <c r="BT110" s="71">
        <f t="shared" si="542"/>
        <v>46050.983999999997</v>
      </c>
      <c r="BU110" s="72"/>
      <c r="BV110" s="71">
        <f t="shared" si="543"/>
        <v>0</v>
      </c>
      <c r="BW110" s="72">
        <v>4</v>
      </c>
      <c r="BX110" s="71">
        <f t="shared" si="544"/>
        <v>204671.03999999998</v>
      </c>
      <c r="BY110" s="72">
        <v>3</v>
      </c>
      <c r="BZ110" s="79">
        <f t="shared" si="545"/>
        <v>153503.28</v>
      </c>
      <c r="CA110" s="72"/>
      <c r="CB110" s="71">
        <f t="shared" si="546"/>
        <v>0</v>
      </c>
      <c r="CC110" s="72"/>
      <c r="CD110" s="71">
        <f t="shared" si="547"/>
        <v>0</v>
      </c>
      <c r="CE110" s="72"/>
      <c r="CF110" s="71">
        <f t="shared" si="548"/>
        <v>0</v>
      </c>
      <c r="CG110" s="72"/>
      <c r="CH110" s="72">
        <f t="shared" si="549"/>
        <v>0</v>
      </c>
      <c r="CI110" s="72"/>
      <c r="CJ110" s="71">
        <f t="shared" si="550"/>
        <v>0</v>
      </c>
      <c r="CK110" s="72"/>
      <c r="CL110" s="71">
        <f t="shared" si="551"/>
        <v>0</v>
      </c>
      <c r="CM110" s="72"/>
      <c r="CN110" s="71"/>
      <c r="CO110" s="72"/>
      <c r="CP110" s="71">
        <f t="shared" si="552"/>
        <v>0</v>
      </c>
      <c r="CQ110" s="72">
        <v>1</v>
      </c>
      <c r="CR110" s="71">
        <f t="shared" si="553"/>
        <v>48182.973999999987</v>
      </c>
      <c r="CS110" s="72">
        <v>1</v>
      </c>
      <c r="CT110" s="71">
        <f t="shared" si="554"/>
        <v>48182.973999999987</v>
      </c>
      <c r="CU110" s="72">
        <v>7</v>
      </c>
      <c r="CV110" s="71">
        <f t="shared" si="555"/>
        <v>358174.32</v>
      </c>
      <c r="CW110" s="86"/>
      <c r="CX110" s="71">
        <f t="shared" si="556"/>
        <v>0</v>
      </c>
      <c r="CY110" s="72"/>
      <c r="CZ110" s="71">
        <f t="shared" si="557"/>
        <v>0</v>
      </c>
      <c r="DA110" s="72"/>
      <c r="DB110" s="77">
        <f t="shared" si="558"/>
        <v>0</v>
      </c>
      <c r="DC110" s="72"/>
      <c r="DD110" s="71">
        <f t="shared" si="559"/>
        <v>0</v>
      </c>
      <c r="DE110" s="87"/>
      <c r="DF110" s="71">
        <f t="shared" si="560"/>
        <v>0</v>
      </c>
      <c r="DG110" s="72">
        <v>4</v>
      </c>
      <c r="DH110" s="71">
        <f t="shared" si="561"/>
        <v>231278.27519999995</v>
      </c>
      <c r="DI110" s="72"/>
      <c r="DJ110" s="71">
        <f t="shared" si="562"/>
        <v>0</v>
      </c>
      <c r="DK110" s="72">
        <v>5</v>
      </c>
      <c r="DL110" s="79">
        <f t="shared" si="563"/>
        <v>469646.93999999994</v>
      </c>
      <c r="DM110" s="81">
        <f t="shared" si="564"/>
        <v>301</v>
      </c>
      <c r="DN110" s="79">
        <f t="shared" si="564"/>
        <v>14571652.155199997</v>
      </c>
    </row>
    <row r="111" spans="1:118" ht="18.75" x14ac:dyDescent="0.25">
      <c r="A111" s="82"/>
      <c r="B111" s="83">
        <v>83</v>
      </c>
      <c r="C111" s="65" t="s">
        <v>235</v>
      </c>
      <c r="D111" s="66">
        <v>22900</v>
      </c>
      <c r="E111" s="84">
        <v>0.96</v>
      </c>
      <c r="F111" s="84"/>
      <c r="G111" s="130">
        <v>0.95</v>
      </c>
      <c r="H111" s="131"/>
      <c r="I111" s="66">
        <v>1.4</v>
      </c>
      <c r="J111" s="66">
        <v>1.68</v>
      </c>
      <c r="K111" s="66">
        <v>2.23</v>
      </c>
      <c r="L111" s="69">
        <v>2.57</v>
      </c>
      <c r="M111" s="72">
        <v>31</v>
      </c>
      <c r="N111" s="71">
        <f t="shared" si="296"/>
        <v>997040.35199999984</v>
      </c>
      <c r="O111" s="72">
        <v>270</v>
      </c>
      <c r="P111" s="72">
        <f t="shared" si="514"/>
        <v>8683899.8399999999</v>
      </c>
      <c r="Q111" s="72">
        <v>50</v>
      </c>
      <c r="R111" s="71">
        <f t="shared" si="515"/>
        <v>1608129.6</v>
      </c>
      <c r="S111" s="72"/>
      <c r="T111" s="71">
        <f t="shared" si="516"/>
        <v>0</v>
      </c>
      <c r="U111" s="72">
        <v>0</v>
      </c>
      <c r="V111" s="71">
        <f t="shared" si="517"/>
        <v>0</v>
      </c>
      <c r="W111" s="72">
        <v>0</v>
      </c>
      <c r="X111" s="71">
        <f t="shared" si="518"/>
        <v>0</v>
      </c>
      <c r="Y111" s="72"/>
      <c r="Z111" s="71">
        <f t="shared" si="519"/>
        <v>0</v>
      </c>
      <c r="AA111" s="72">
        <v>0</v>
      </c>
      <c r="AB111" s="71">
        <f t="shared" si="520"/>
        <v>0</v>
      </c>
      <c r="AC111" s="72">
        <v>100</v>
      </c>
      <c r="AD111" s="71">
        <f t="shared" si="521"/>
        <v>3216259.2</v>
      </c>
      <c r="AE111" s="72">
        <v>0</v>
      </c>
      <c r="AF111" s="71">
        <f t="shared" si="522"/>
        <v>0</v>
      </c>
      <c r="AG111" s="74"/>
      <c r="AH111" s="71">
        <f t="shared" si="523"/>
        <v>0</v>
      </c>
      <c r="AI111" s="72">
        <v>1</v>
      </c>
      <c r="AJ111" s="71">
        <f t="shared" si="524"/>
        <v>32162.592000000001</v>
      </c>
      <c r="AK111" s="86"/>
      <c r="AL111" s="71">
        <f t="shared" si="525"/>
        <v>0</v>
      </c>
      <c r="AM111" s="72">
        <v>4</v>
      </c>
      <c r="AN111" s="77">
        <f t="shared" si="526"/>
        <v>154380.44160000002</v>
      </c>
      <c r="AO111" s="72"/>
      <c r="AP111" s="71">
        <f t="shared" si="527"/>
        <v>0</v>
      </c>
      <c r="AQ111" s="72">
        <v>1</v>
      </c>
      <c r="AR111" s="72">
        <f t="shared" si="528"/>
        <v>26314.847999999998</v>
      </c>
      <c r="AS111" s="72"/>
      <c r="AT111" s="72">
        <f t="shared" si="529"/>
        <v>0</v>
      </c>
      <c r="AU111" s="72">
        <v>0</v>
      </c>
      <c r="AV111" s="71">
        <f t="shared" si="530"/>
        <v>0</v>
      </c>
      <c r="AW111" s="72">
        <v>0</v>
      </c>
      <c r="AX111" s="71">
        <f t="shared" si="531"/>
        <v>0</v>
      </c>
      <c r="AY111" s="72">
        <v>0</v>
      </c>
      <c r="AZ111" s="71">
        <f t="shared" si="532"/>
        <v>0</v>
      </c>
      <c r="BA111" s="72">
        <v>19</v>
      </c>
      <c r="BB111" s="71">
        <f t="shared" si="533"/>
        <v>611089.24800000002</v>
      </c>
      <c r="BC111" s="72">
        <v>8</v>
      </c>
      <c r="BD111" s="71">
        <f t="shared" si="534"/>
        <v>257300.736</v>
      </c>
      <c r="BE111" s="72">
        <v>70</v>
      </c>
      <c r="BF111" s="71">
        <f t="shared" si="535"/>
        <v>2456052.48</v>
      </c>
      <c r="BG111" s="72">
        <v>5</v>
      </c>
      <c r="BH111" s="71">
        <f t="shared" si="536"/>
        <v>175432.32000000001</v>
      </c>
      <c r="BI111" s="72">
        <v>15</v>
      </c>
      <c r="BJ111" s="71">
        <f t="shared" si="537"/>
        <v>605241.50399999996</v>
      </c>
      <c r="BK111" s="72">
        <v>0</v>
      </c>
      <c r="BL111" s="71">
        <f t="shared" si="538"/>
        <v>0</v>
      </c>
      <c r="BM111" s="72">
        <v>29</v>
      </c>
      <c r="BN111" s="71">
        <f t="shared" si="539"/>
        <v>1119258.2016</v>
      </c>
      <c r="BO111" s="72">
        <v>3</v>
      </c>
      <c r="BP111" s="71">
        <f t="shared" si="540"/>
        <v>105259.39199999999</v>
      </c>
      <c r="BQ111" s="72">
        <v>7</v>
      </c>
      <c r="BR111" s="71">
        <f t="shared" si="541"/>
        <v>307006.56</v>
      </c>
      <c r="BS111" s="72">
        <v>4</v>
      </c>
      <c r="BT111" s="71">
        <f t="shared" si="542"/>
        <v>126311.27040000001</v>
      </c>
      <c r="BU111" s="72">
        <v>5</v>
      </c>
      <c r="BV111" s="71">
        <f t="shared" si="543"/>
        <v>219290.40000000002</v>
      </c>
      <c r="BW111" s="72">
        <v>47</v>
      </c>
      <c r="BX111" s="71">
        <f t="shared" si="544"/>
        <v>1649063.808</v>
      </c>
      <c r="BY111" s="72">
        <v>8</v>
      </c>
      <c r="BZ111" s="79">
        <f t="shared" si="545"/>
        <v>280691.712</v>
      </c>
      <c r="CA111" s="72">
        <v>0</v>
      </c>
      <c r="CB111" s="71">
        <f t="shared" si="546"/>
        <v>0</v>
      </c>
      <c r="CC111" s="72">
        <v>0</v>
      </c>
      <c r="CD111" s="71">
        <f t="shared" si="547"/>
        <v>0</v>
      </c>
      <c r="CE111" s="72">
        <v>0</v>
      </c>
      <c r="CF111" s="71">
        <f t="shared" si="548"/>
        <v>0</v>
      </c>
      <c r="CG111" s="72"/>
      <c r="CH111" s="72">
        <f t="shared" si="549"/>
        <v>0</v>
      </c>
      <c r="CI111" s="72"/>
      <c r="CJ111" s="71">
        <f t="shared" si="550"/>
        <v>0</v>
      </c>
      <c r="CK111" s="72">
        <v>3</v>
      </c>
      <c r="CL111" s="71">
        <f t="shared" si="551"/>
        <v>61401.311999999991</v>
      </c>
      <c r="CM111" s="72"/>
      <c r="CN111" s="71">
        <f>(CM111*$D111*$E111*$G111*$I111*$CN$12)</f>
        <v>0</v>
      </c>
      <c r="CO111" s="72"/>
      <c r="CP111" s="71">
        <f t="shared" si="552"/>
        <v>0</v>
      </c>
      <c r="CQ111" s="72">
        <v>1</v>
      </c>
      <c r="CR111" s="71">
        <f t="shared" si="553"/>
        <v>33039.753599999996</v>
      </c>
      <c r="CS111" s="72">
        <v>5</v>
      </c>
      <c r="CT111" s="71">
        <f t="shared" si="554"/>
        <v>165198.76799999995</v>
      </c>
      <c r="CU111" s="72">
        <v>19</v>
      </c>
      <c r="CV111" s="71">
        <f t="shared" si="555"/>
        <v>666642.81599999988</v>
      </c>
      <c r="CW111" s="86"/>
      <c r="CX111" s="71">
        <f t="shared" si="556"/>
        <v>0</v>
      </c>
      <c r="CY111" s="72"/>
      <c r="CZ111" s="71">
        <f t="shared" si="557"/>
        <v>0</v>
      </c>
      <c r="DA111" s="72">
        <v>0</v>
      </c>
      <c r="DB111" s="77">
        <f t="shared" si="558"/>
        <v>0</v>
      </c>
      <c r="DC111" s="72">
        <v>7</v>
      </c>
      <c r="DD111" s="71">
        <f t="shared" si="559"/>
        <v>245605.24799999999</v>
      </c>
      <c r="DE111" s="87"/>
      <c r="DF111" s="71">
        <f t="shared" si="560"/>
        <v>0</v>
      </c>
      <c r="DG111" s="72">
        <v>5</v>
      </c>
      <c r="DH111" s="71">
        <f t="shared" si="561"/>
        <v>198238.52159999998</v>
      </c>
      <c r="DI111" s="72"/>
      <c r="DJ111" s="71">
        <f t="shared" si="562"/>
        <v>0</v>
      </c>
      <c r="DK111" s="72"/>
      <c r="DL111" s="79">
        <f t="shared" si="563"/>
        <v>0</v>
      </c>
      <c r="DM111" s="81">
        <f t="shared" si="564"/>
        <v>717</v>
      </c>
      <c r="DN111" s="79">
        <f t="shared" si="564"/>
        <v>24000310.924799994</v>
      </c>
    </row>
    <row r="112" spans="1:118" ht="30.75" customHeight="1" x14ac:dyDescent="0.25">
      <c r="A112" s="82"/>
      <c r="B112" s="83">
        <v>84</v>
      </c>
      <c r="C112" s="65" t="s">
        <v>236</v>
      </c>
      <c r="D112" s="66">
        <v>22900</v>
      </c>
      <c r="E112" s="88">
        <v>2.0099999999999998</v>
      </c>
      <c r="F112" s="88"/>
      <c r="G112" s="67">
        <v>1</v>
      </c>
      <c r="H112" s="68"/>
      <c r="I112" s="66">
        <v>1.4</v>
      </c>
      <c r="J112" s="66">
        <v>1.68</v>
      </c>
      <c r="K112" s="66">
        <v>2.23</v>
      </c>
      <c r="L112" s="69">
        <v>2.57</v>
      </c>
      <c r="M112" s="72"/>
      <c r="N112" s="71">
        <f t="shared" si="296"/>
        <v>0</v>
      </c>
      <c r="O112" s="72">
        <v>70</v>
      </c>
      <c r="P112" s="72">
        <f t="shared" si="514"/>
        <v>4961926.1999999993</v>
      </c>
      <c r="Q112" s="72">
        <v>233</v>
      </c>
      <c r="R112" s="71">
        <f t="shared" si="515"/>
        <v>16516125.779999997</v>
      </c>
      <c r="S112" s="72"/>
      <c r="T112" s="71">
        <f t="shared" si="516"/>
        <v>0</v>
      </c>
      <c r="U112" s="72"/>
      <c r="V112" s="71">
        <f t="shared" si="517"/>
        <v>0</v>
      </c>
      <c r="W112" s="72"/>
      <c r="X112" s="71">
        <f t="shared" si="518"/>
        <v>0</v>
      </c>
      <c r="Y112" s="72"/>
      <c r="Z112" s="71">
        <f t="shared" si="519"/>
        <v>0</v>
      </c>
      <c r="AA112" s="72"/>
      <c r="AB112" s="71">
        <f t="shared" si="520"/>
        <v>0</v>
      </c>
      <c r="AC112" s="72">
        <v>20</v>
      </c>
      <c r="AD112" s="71">
        <f t="shared" si="521"/>
        <v>1417693.2</v>
      </c>
      <c r="AE112" s="72"/>
      <c r="AF112" s="71">
        <f t="shared" si="522"/>
        <v>0</v>
      </c>
      <c r="AG112" s="74"/>
      <c r="AH112" s="71">
        <f t="shared" si="523"/>
        <v>0</v>
      </c>
      <c r="AI112" s="72"/>
      <c r="AJ112" s="71">
        <f t="shared" si="524"/>
        <v>0</v>
      </c>
      <c r="AK112" s="86"/>
      <c r="AL112" s="71">
        <f t="shared" si="525"/>
        <v>0</v>
      </c>
      <c r="AM112" s="72"/>
      <c r="AN112" s="77">
        <f t="shared" si="526"/>
        <v>0</v>
      </c>
      <c r="AO112" s="72"/>
      <c r="AP112" s="71">
        <f t="shared" si="527"/>
        <v>0</v>
      </c>
      <c r="AQ112" s="72"/>
      <c r="AR112" s="72">
        <f t="shared" si="528"/>
        <v>0</v>
      </c>
      <c r="AS112" s="72"/>
      <c r="AT112" s="72">
        <f t="shared" si="529"/>
        <v>0</v>
      </c>
      <c r="AU112" s="72"/>
      <c r="AV112" s="71">
        <f t="shared" si="530"/>
        <v>0</v>
      </c>
      <c r="AW112" s="72"/>
      <c r="AX112" s="71">
        <f t="shared" si="531"/>
        <v>0</v>
      </c>
      <c r="AY112" s="72"/>
      <c r="AZ112" s="71">
        <f t="shared" si="532"/>
        <v>0</v>
      </c>
      <c r="BA112" s="72"/>
      <c r="BB112" s="71">
        <f t="shared" si="533"/>
        <v>0</v>
      </c>
      <c r="BC112" s="72"/>
      <c r="BD112" s="71">
        <f t="shared" si="534"/>
        <v>0</v>
      </c>
      <c r="BE112" s="72">
        <v>19</v>
      </c>
      <c r="BF112" s="71">
        <f t="shared" si="535"/>
        <v>1469245.6799999997</v>
      </c>
      <c r="BG112" s="72"/>
      <c r="BH112" s="71">
        <f t="shared" si="536"/>
        <v>0</v>
      </c>
      <c r="BI112" s="72"/>
      <c r="BJ112" s="71">
        <f t="shared" si="537"/>
        <v>0</v>
      </c>
      <c r="BK112" s="72"/>
      <c r="BL112" s="71">
        <f t="shared" si="538"/>
        <v>0</v>
      </c>
      <c r="BM112" s="72"/>
      <c r="BN112" s="71">
        <f t="shared" si="539"/>
        <v>0</v>
      </c>
      <c r="BO112" s="72"/>
      <c r="BP112" s="71">
        <f t="shared" si="540"/>
        <v>0</v>
      </c>
      <c r="BQ112" s="72"/>
      <c r="BR112" s="71">
        <f t="shared" si="541"/>
        <v>0</v>
      </c>
      <c r="BS112" s="72"/>
      <c r="BT112" s="71">
        <f t="shared" si="542"/>
        <v>0</v>
      </c>
      <c r="BU112" s="72"/>
      <c r="BV112" s="71">
        <f t="shared" si="543"/>
        <v>0</v>
      </c>
      <c r="BW112" s="72"/>
      <c r="BX112" s="71">
        <f t="shared" si="544"/>
        <v>0</v>
      </c>
      <c r="BY112" s="72"/>
      <c r="BZ112" s="79">
        <f t="shared" si="545"/>
        <v>0</v>
      </c>
      <c r="CA112" s="72"/>
      <c r="CB112" s="71">
        <f t="shared" si="546"/>
        <v>0</v>
      </c>
      <c r="CC112" s="72"/>
      <c r="CD112" s="71">
        <f t="shared" si="547"/>
        <v>0</v>
      </c>
      <c r="CE112" s="72"/>
      <c r="CF112" s="71">
        <f t="shared" si="548"/>
        <v>0</v>
      </c>
      <c r="CG112" s="72"/>
      <c r="CH112" s="72">
        <f t="shared" si="549"/>
        <v>0</v>
      </c>
      <c r="CI112" s="72"/>
      <c r="CJ112" s="71">
        <f t="shared" si="550"/>
        <v>0</v>
      </c>
      <c r="CK112" s="72"/>
      <c r="CL112" s="71">
        <f t="shared" si="551"/>
        <v>0</v>
      </c>
      <c r="CM112" s="72"/>
      <c r="CN112" s="71">
        <f>(CM112*$D112*$E112*$G112*$I112*$CN$12)</f>
        <v>0</v>
      </c>
      <c r="CO112" s="72"/>
      <c r="CP112" s="71">
        <f t="shared" si="552"/>
        <v>0</v>
      </c>
      <c r="CQ112" s="72"/>
      <c r="CR112" s="71">
        <f t="shared" si="553"/>
        <v>0</v>
      </c>
      <c r="CS112" s="72"/>
      <c r="CT112" s="71">
        <f t="shared" si="554"/>
        <v>0</v>
      </c>
      <c r="CU112" s="72"/>
      <c r="CV112" s="71">
        <f t="shared" si="555"/>
        <v>0</v>
      </c>
      <c r="CW112" s="86"/>
      <c r="CX112" s="71">
        <f t="shared" si="556"/>
        <v>0</v>
      </c>
      <c r="CY112" s="72"/>
      <c r="CZ112" s="71">
        <f t="shared" si="557"/>
        <v>0</v>
      </c>
      <c r="DA112" s="72"/>
      <c r="DB112" s="77">
        <f t="shared" si="558"/>
        <v>0</v>
      </c>
      <c r="DC112" s="72"/>
      <c r="DD112" s="71">
        <f t="shared" si="559"/>
        <v>0</v>
      </c>
      <c r="DE112" s="87"/>
      <c r="DF112" s="71">
        <f t="shared" si="560"/>
        <v>0</v>
      </c>
      <c r="DG112" s="72"/>
      <c r="DH112" s="71">
        <f t="shared" si="561"/>
        <v>0</v>
      </c>
      <c r="DI112" s="72"/>
      <c r="DJ112" s="71">
        <f t="shared" si="562"/>
        <v>0</v>
      </c>
      <c r="DK112" s="72"/>
      <c r="DL112" s="79">
        <f t="shared" si="563"/>
        <v>0</v>
      </c>
      <c r="DM112" s="81">
        <f t="shared" si="564"/>
        <v>342</v>
      </c>
      <c r="DN112" s="79">
        <f t="shared" si="564"/>
        <v>24364990.859999996</v>
      </c>
    </row>
    <row r="113" spans="1:118" ht="30" customHeight="1" x14ac:dyDescent="0.25">
      <c r="A113" s="82"/>
      <c r="B113" s="83">
        <v>85</v>
      </c>
      <c r="C113" s="65" t="s">
        <v>237</v>
      </c>
      <c r="D113" s="66">
        <v>22900</v>
      </c>
      <c r="E113" s="84">
        <v>1.02</v>
      </c>
      <c r="F113" s="84"/>
      <c r="G113" s="67">
        <v>1</v>
      </c>
      <c r="H113" s="68"/>
      <c r="I113" s="66">
        <v>1.4</v>
      </c>
      <c r="J113" s="66">
        <v>1.68</v>
      </c>
      <c r="K113" s="66">
        <v>2.23</v>
      </c>
      <c r="L113" s="69">
        <v>2.57</v>
      </c>
      <c r="M113" s="72">
        <v>28</v>
      </c>
      <c r="N113" s="71">
        <f t="shared" si="296"/>
        <v>1007196.9600000001</v>
      </c>
      <c r="O113" s="72">
        <v>40</v>
      </c>
      <c r="P113" s="72">
        <f t="shared" si="514"/>
        <v>1438852.8</v>
      </c>
      <c r="Q113" s="72">
        <v>16</v>
      </c>
      <c r="R113" s="71">
        <f t="shared" si="515"/>
        <v>575541.12</v>
      </c>
      <c r="S113" s="72"/>
      <c r="T113" s="71">
        <f t="shared" si="516"/>
        <v>0</v>
      </c>
      <c r="U113" s="72">
        <v>0</v>
      </c>
      <c r="V113" s="71">
        <f t="shared" si="517"/>
        <v>0</v>
      </c>
      <c r="W113" s="72">
        <v>0</v>
      </c>
      <c r="X113" s="71">
        <f t="shared" si="518"/>
        <v>0</v>
      </c>
      <c r="Y113" s="72"/>
      <c r="Z113" s="71">
        <f t="shared" si="519"/>
        <v>0</v>
      </c>
      <c r="AA113" s="72">
        <v>0</v>
      </c>
      <c r="AB113" s="71">
        <f t="shared" si="520"/>
        <v>0</v>
      </c>
      <c r="AC113" s="72">
        <v>30</v>
      </c>
      <c r="AD113" s="71">
        <f t="shared" si="521"/>
        <v>1079139.5999999999</v>
      </c>
      <c r="AE113" s="72">
        <v>0</v>
      </c>
      <c r="AF113" s="71">
        <f t="shared" si="522"/>
        <v>0</v>
      </c>
      <c r="AG113" s="74"/>
      <c r="AH113" s="71">
        <f t="shared" si="523"/>
        <v>0</v>
      </c>
      <c r="AI113" s="72"/>
      <c r="AJ113" s="71">
        <f t="shared" si="524"/>
        <v>0</v>
      </c>
      <c r="AK113" s="86"/>
      <c r="AL113" s="71">
        <f t="shared" si="525"/>
        <v>0</v>
      </c>
      <c r="AM113" s="72">
        <v>4</v>
      </c>
      <c r="AN113" s="77">
        <f t="shared" si="526"/>
        <v>172662.33599999998</v>
      </c>
      <c r="AO113" s="72"/>
      <c r="AP113" s="71">
        <f t="shared" si="527"/>
        <v>0</v>
      </c>
      <c r="AQ113" s="72">
        <v>4</v>
      </c>
      <c r="AR113" s="72">
        <f t="shared" si="528"/>
        <v>117724.31999999999</v>
      </c>
      <c r="AS113" s="72"/>
      <c r="AT113" s="72">
        <f t="shared" si="529"/>
        <v>0</v>
      </c>
      <c r="AU113" s="72">
        <v>0</v>
      </c>
      <c r="AV113" s="71">
        <f t="shared" si="530"/>
        <v>0</v>
      </c>
      <c r="AW113" s="72">
        <v>0</v>
      </c>
      <c r="AX113" s="71">
        <f t="shared" si="531"/>
        <v>0</v>
      </c>
      <c r="AY113" s="72">
        <v>0</v>
      </c>
      <c r="AZ113" s="71">
        <f t="shared" si="532"/>
        <v>0</v>
      </c>
      <c r="BA113" s="72">
        <v>15</v>
      </c>
      <c r="BB113" s="71">
        <f t="shared" si="533"/>
        <v>539569.79999999993</v>
      </c>
      <c r="BC113" s="72"/>
      <c r="BD113" s="71">
        <f t="shared" si="534"/>
        <v>0</v>
      </c>
      <c r="BE113" s="72">
        <v>266</v>
      </c>
      <c r="BF113" s="71">
        <f t="shared" si="535"/>
        <v>10438223.039999999</v>
      </c>
      <c r="BG113" s="72">
        <v>5</v>
      </c>
      <c r="BH113" s="71">
        <f t="shared" si="536"/>
        <v>196207.19999999998</v>
      </c>
      <c r="BI113" s="72">
        <v>5</v>
      </c>
      <c r="BJ113" s="71">
        <f t="shared" si="537"/>
        <v>225638.27999999997</v>
      </c>
      <c r="BK113" s="72">
        <v>0</v>
      </c>
      <c r="BL113" s="71">
        <f t="shared" si="538"/>
        <v>0</v>
      </c>
      <c r="BM113" s="72">
        <v>20</v>
      </c>
      <c r="BN113" s="71">
        <f t="shared" si="539"/>
        <v>863311.67999999993</v>
      </c>
      <c r="BO113" s="72">
        <v>1</v>
      </c>
      <c r="BP113" s="71">
        <f t="shared" si="540"/>
        <v>39241.439999999995</v>
      </c>
      <c r="BQ113" s="72">
        <v>9</v>
      </c>
      <c r="BR113" s="71">
        <f t="shared" si="541"/>
        <v>441466.19999999995</v>
      </c>
      <c r="BS113" s="72">
        <v>7</v>
      </c>
      <c r="BT113" s="71">
        <f t="shared" si="542"/>
        <v>247221.07200000001</v>
      </c>
      <c r="BU113" s="72">
        <v>15</v>
      </c>
      <c r="BV113" s="71">
        <f t="shared" si="543"/>
        <v>735777</v>
      </c>
      <c r="BW113" s="72">
        <v>17</v>
      </c>
      <c r="BX113" s="71">
        <f t="shared" si="544"/>
        <v>667104.48</v>
      </c>
      <c r="BY113" s="72">
        <v>8</v>
      </c>
      <c r="BZ113" s="79">
        <f t="shared" si="545"/>
        <v>313931.51999999996</v>
      </c>
      <c r="CA113" s="72">
        <v>0</v>
      </c>
      <c r="CB113" s="71">
        <f t="shared" si="546"/>
        <v>0</v>
      </c>
      <c r="CC113" s="72">
        <v>0</v>
      </c>
      <c r="CD113" s="71">
        <f t="shared" si="547"/>
        <v>0</v>
      </c>
      <c r="CE113" s="72">
        <v>0</v>
      </c>
      <c r="CF113" s="71">
        <f t="shared" si="548"/>
        <v>0</v>
      </c>
      <c r="CG113" s="72"/>
      <c r="CH113" s="72">
        <f t="shared" si="549"/>
        <v>0</v>
      </c>
      <c r="CI113" s="72"/>
      <c r="CJ113" s="71">
        <f t="shared" si="550"/>
        <v>0</v>
      </c>
      <c r="CK113" s="72">
        <v>4</v>
      </c>
      <c r="CL113" s="71">
        <f t="shared" si="551"/>
        <v>91563.359999999986</v>
      </c>
      <c r="CM113" s="72">
        <v>11</v>
      </c>
      <c r="CN113" s="71">
        <f>(CM113*$D113*$E113*$G113*$I113*$CN$12)</f>
        <v>251799.23999999996</v>
      </c>
      <c r="CO113" s="72"/>
      <c r="CP113" s="71">
        <f t="shared" si="552"/>
        <v>0</v>
      </c>
      <c r="CQ113" s="72">
        <v>4</v>
      </c>
      <c r="CR113" s="71">
        <f t="shared" si="553"/>
        <v>147809.42399999997</v>
      </c>
      <c r="CS113" s="72">
        <v>11</v>
      </c>
      <c r="CT113" s="71">
        <f t="shared" si="554"/>
        <v>406475.91599999991</v>
      </c>
      <c r="CU113" s="72">
        <v>31</v>
      </c>
      <c r="CV113" s="71">
        <f t="shared" si="555"/>
        <v>1216484.6399999999</v>
      </c>
      <c r="CW113" s="86"/>
      <c r="CX113" s="71">
        <f t="shared" si="556"/>
        <v>0</v>
      </c>
      <c r="CY113" s="72"/>
      <c r="CZ113" s="71">
        <f t="shared" si="557"/>
        <v>0</v>
      </c>
      <c r="DA113" s="72">
        <v>0</v>
      </c>
      <c r="DB113" s="77">
        <f t="shared" si="558"/>
        <v>0</v>
      </c>
      <c r="DC113" s="72">
        <v>3</v>
      </c>
      <c r="DD113" s="71">
        <f t="shared" si="559"/>
        <v>117724.31999999999</v>
      </c>
      <c r="DE113" s="87"/>
      <c r="DF113" s="71">
        <f t="shared" si="560"/>
        <v>0</v>
      </c>
      <c r="DG113" s="72">
        <v>5</v>
      </c>
      <c r="DH113" s="71">
        <f t="shared" si="561"/>
        <v>221714.13599999997</v>
      </c>
      <c r="DI113" s="72">
        <v>5</v>
      </c>
      <c r="DJ113" s="71">
        <f t="shared" si="562"/>
        <v>312530.03999999998</v>
      </c>
      <c r="DK113" s="72">
        <v>10</v>
      </c>
      <c r="DL113" s="79">
        <f t="shared" si="563"/>
        <v>720360.72</v>
      </c>
      <c r="DM113" s="81">
        <f t="shared" si="564"/>
        <v>574</v>
      </c>
      <c r="DN113" s="79">
        <f t="shared" si="564"/>
        <v>22585270.643999998</v>
      </c>
    </row>
    <row r="114" spans="1:118" ht="30" customHeight="1" x14ac:dyDescent="0.25">
      <c r="A114" s="82"/>
      <c r="B114" s="83">
        <v>86</v>
      </c>
      <c r="C114" s="65" t="s">
        <v>238</v>
      </c>
      <c r="D114" s="66">
        <v>22900</v>
      </c>
      <c r="E114" s="84">
        <v>1.95</v>
      </c>
      <c r="F114" s="84"/>
      <c r="G114" s="67">
        <v>1</v>
      </c>
      <c r="H114" s="68"/>
      <c r="I114" s="66">
        <v>1.4</v>
      </c>
      <c r="J114" s="66">
        <v>1.68</v>
      </c>
      <c r="K114" s="66">
        <v>2.23</v>
      </c>
      <c r="L114" s="69">
        <v>2.57</v>
      </c>
      <c r="M114" s="72"/>
      <c r="N114" s="71">
        <f>(M114*$D114*$E114*$G114*$I114)</f>
        <v>0</v>
      </c>
      <c r="O114" s="72">
        <v>0</v>
      </c>
      <c r="P114" s="72">
        <f>(O114*$D114*$E114*$G114*$I114)</f>
        <v>0</v>
      </c>
      <c r="Q114" s="72"/>
      <c r="R114" s="71">
        <f>(Q114*$D114*$E114*$G114*$I114)</f>
        <v>0</v>
      </c>
      <c r="S114" s="72"/>
      <c r="T114" s="71">
        <f>(S114*$D114*$E114*$G114*$I114)</f>
        <v>0</v>
      </c>
      <c r="U114" s="72"/>
      <c r="V114" s="71">
        <f>(U114*$D114*$E114*$G114*$I114)</f>
        <v>0</v>
      </c>
      <c r="W114" s="72"/>
      <c r="X114" s="71">
        <f>(W114*$D114*$E114*$G114*$I114)</f>
        <v>0</v>
      </c>
      <c r="Y114" s="72"/>
      <c r="Z114" s="71">
        <f>(Y114*$D114*$E114*$G114*$I114)</f>
        <v>0</v>
      </c>
      <c r="AA114" s="72"/>
      <c r="AB114" s="71">
        <f>(AA114*$D114*$E114*$G114*$I114)</f>
        <v>0</v>
      </c>
      <c r="AC114" s="72"/>
      <c r="AD114" s="71">
        <f>(AC114*$D114*$E114*$G114*$I114)</f>
        <v>0</v>
      </c>
      <c r="AE114" s="72"/>
      <c r="AF114" s="71">
        <f>(AE114*$D114*$E114*$G114*$I114)</f>
        <v>0</v>
      </c>
      <c r="AG114" s="74"/>
      <c r="AH114" s="71">
        <f>(AG114*$D114*$E114*$G114*$I114)</f>
        <v>0</v>
      </c>
      <c r="AI114" s="72"/>
      <c r="AJ114" s="71">
        <f>(AI114*$D114*$E114*$G114*$I114)</f>
        <v>0</v>
      </c>
      <c r="AK114" s="86">
        <v>0</v>
      </c>
      <c r="AL114" s="71">
        <f>(AK114*$D114*$E114*$G114*$J114)</f>
        <v>0</v>
      </c>
      <c r="AM114" s="72"/>
      <c r="AN114" s="77">
        <f>(AM114*$D114*$E114*$G114*$J114)</f>
        <v>0</v>
      </c>
      <c r="AO114" s="72"/>
      <c r="AP114" s="71">
        <f>(AO114*$D114*$E114*$G114*$I114)</f>
        <v>0</v>
      </c>
      <c r="AQ114" s="72"/>
      <c r="AR114" s="72">
        <f>(AQ114*$D114*$E114*$G114*$I114)</f>
        <v>0</v>
      </c>
      <c r="AS114" s="72"/>
      <c r="AT114" s="72">
        <f>(AS114*$D114*$E114*$G114*$I114)</f>
        <v>0</v>
      </c>
      <c r="AU114" s="72"/>
      <c r="AV114" s="71">
        <f>(AU114*$D114*$E114*$G114*$I114)</f>
        <v>0</v>
      </c>
      <c r="AW114" s="72"/>
      <c r="AX114" s="71">
        <f>(AW114*$D114*$E114*$G114*$I114)</f>
        <v>0</v>
      </c>
      <c r="AY114" s="72"/>
      <c r="AZ114" s="71">
        <f>(AY114*$D114*$E114*$G114*$I114)</f>
        <v>0</v>
      </c>
      <c r="BA114" s="72"/>
      <c r="BB114" s="71">
        <f>(BA114*$D114*$E114*$G114*$I114)</f>
        <v>0</v>
      </c>
      <c r="BC114" s="72"/>
      <c r="BD114" s="71">
        <f>(BC114*$D114*$E114*$G114*$I114)</f>
        <v>0</v>
      </c>
      <c r="BE114" s="72"/>
      <c r="BF114" s="71">
        <f>(BE114*$D114*$E114*$G114*$J114)</f>
        <v>0</v>
      </c>
      <c r="BG114" s="72"/>
      <c r="BH114" s="71">
        <f>(BG114*$D114*$E114*$G114*$J114)</f>
        <v>0</v>
      </c>
      <c r="BI114" s="72"/>
      <c r="BJ114" s="71">
        <f>(BI114*$D114*$E114*$G114*$J114)</f>
        <v>0</v>
      </c>
      <c r="BK114" s="72"/>
      <c r="BL114" s="71">
        <f>(BK114*$D114*$E114*$G114*$J114)</f>
        <v>0</v>
      </c>
      <c r="BM114" s="72"/>
      <c r="BN114" s="71">
        <f>(BM114*$D114*$E114*$G114*$J114)</f>
        <v>0</v>
      </c>
      <c r="BO114" s="72"/>
      <c r="BP114" s="71">
        <f>(BO114*$D114*$E114*$G114*$J114)</f>
        <v>0</v>
      </c>
      <c r="BQ114" s="72"/>
      <c r="BR114" s="71">
        <f>(BQ114*$D114*$E114*$G114*$J114)</f>
        <v>0</v>
      </c>
      <c r="BS114" s="72"/>
      <c r="BT114" s="71">
        <f>(BS114*$D114*$E114*$G114*$J114)</f>
        <v>0</v>
      </c>
      <c r="BU114" s="72"/>
      <c r="BV114" s="71">
        <f>(BU114*$D114*$E114*$G114*$J114)</f>
        <v>0</v>
      </c>
      <c r="BW114" s="72"/>
      <c r="BX114" s="71">
        <f>(BW114*$D114*$E114*$G114*$J114)</f>
        <v>0</v>
      </c>
      <c r="BY114" s="72"/>
      <c r="BZ114" s="79">
        <f>(BY114*$D114*$E114*$G114*$J114)</f>
        <v>0</v>
      </c>
      <c r="CA114" s="72"/>
      <c r="CB114" s="71">
        <f>(CA114*$D114*$E114*$G114*$I114)</f>
        <v>0</v>
      </c>
      <c r="CC114" s="72"/>
      <c r="CD114" s="71">
        <f>(CC114*$D114*$E114*$G114*$I114)</f>
        <v>0</v>
      </c>
      <c r="CE114" s="72"/>
      <c r="CF114" s="71">
        <f>(CE114*$D114*$E114*$G114*$I114)</f>
        <v>0</v>
      </c>
      <c r="CG114" s="72"/>
      <c r="CH114" s="72">
        <f>(CG114*$D114*$E114*$G114*$I114)</f>
        <v>0</v>
      </c>
      <c r="CI114" s="72"/>
      <c r="CJ114" s="71">
        <f>(CI114*$D114*$E114*$G114*$J114)</f>
        <v>0</v>
      </c>
      <c r="CK114" s="72"/>
      <c r="CL114" s="71">
        <f>(CK114*$D114*$E114*$G114*$I114)</f>
        <v>0</v>
      </c>
      <c r="CM114" s="72"/>
      <c r="CN114" s="71">
        <f>(CM114*$D114*$E114*$G114*$I114)</f>
        <v>0</v>
      </c>
      <c r="CO114" s="72"/>
      <c r="CP114" s="71">
        <f>(CO114*$D114*$E114*$G114*$I114)</f>
        <v>0</v>
      </c>
      <c r="CQ114" s="72"/>
      <c r="CR114" s="71">
        <f>(CQ114*$D114*$E114*$G114*$I114)</f>
        <v>0</v>
      </c>
      <c r="CS114" s="72"/>
      <c r="CT114" s="71">
        <f>(CS114*$D114*$E114*$G114*$I114)</f>
        <v>0</v>
      </c>
      <c r="CU114" s="72"/>
      <c r="CV114" s="71">
        <f>(CU114*$D114*$E114*$G114*$J114)</f>
        <v>0</v>
      </c>
      <c r="CW114" s="86">
        <v>0</v>
      </c>
      <c r="CX114" s="71">
        <f>(CW114*$D114*$E114*$G114*$J114)</f>
        <v>0</v>
      </c>
      <c r="CY114" s="72"/>
      <c r="CZ114" s="71">
        <f>(CY114*$D114*$E114*$G114*$I114)</f>
        <v>0</v>
      </c>
      <c r="DA114" s="72"/>
      <c r="DB114" s="77">
        <f>(DA114*$D114*$E114*$G114*$J114)</f>
        <v>0</v>
      </c>
      <c r="DC114" s="72"/>
      <c r="DD114" s="71">
        <f>(DC114*$D114*$E114*$G114*$J114)</f>
        <v>0</v>
      </c>
      <c r="DE114" s="87"/>
      <c r="DF114" s="71">
        <f>(DE114*$D114*$E114*$G114*$J114)</f>
        <v>0</v>
      </c>
      <c r="DG114" s="72"/>
      <c r="DH114" s="71">
        <f>(DG114*$D114*$E114*$G114*$J114)</f>
        <v>0</v>
      </c>
      <c r="DI114" s="72"/>
      <c r="DJ114" s="71">
        <f>(DI114*$D114*$E114*$G114*$K114)</f>
        <v>0</v>
      </c>
      <c r="DK114" s="72"/>
      <c r="DL114" s="79">
        <f>(DK114*$D114*$E114*$G114*$L114)</f>
        <v>0</v>
      </c>
      <c r="DM114" s="81">
        <f t="shared" si="564"/>
        <v>0</v>
      </c>
      <c r="DN114" s="79">
        <f t="shared" si="564"/>
        <v>0</v>
      </c>
    </row>
    <row r="115" spans="1:118" ht="30" customHeight="1" x14ac:dyDescent="0.25">
      <c r="A115" s="82"/>
      <c r="B115" s="83">
        <v>87</v>
      </c>
      <c r="C115" s="65" t="s">
        <v>239</v>
      </c>
      <c r="D115" s="66">
        <v>22900</v>
      </c>
      <c r="E115" s="84">
        <v>0.74</v>
      </c>
      <c r="F115" s="84"/>
      <c r="G115" s="67">
        <v>1</v>
      </c>
      <c r="H115" s="68"/>
      <c r="I115" s="66">
        <v>1.4</v>
      </c>
      <c r="J115" s="66">
        <v>1.68</v>
      </c>
      <c r="K115" s="66">
        <v>2.23</v>
      </c>
      <c r="L115" s="69">
        <v>2.57</v>
      </c>
      <c r="M115" s="72">
        <v>52</v>
      </c>
      <c r="N115" s="71">
        <f t="shared" si="296"/>
        <v>1357035.68</v>
      </c>
      <c r="O115" s="72">
        <v>100</v>
      </c>
      <c r="P115" s="72">
        <f t="shared" ref="P115:P122" si="565">(O115*$D115*$E115*$G115*$I115*$P$12)</f>
        <v>2609684</v>
      </c>
      <c r="Q115" s="72">
        <v>370</v>
      </c>
      <c r="R115" s="71">
        <f t="shared" ref="R115:R122" si="566">(Q115*$D115*$E115*$G115*$I115*$R$12)</f>
        <v>9655830.8000000007</v>
      </c>
      <c r="S115" s="72"/>
      <c r="T115" s="71">
        <f t="shared" ref="T115:T122" si="567">(S115/12*7*$D115*$E115*$G115*$I115*$T$12)+(S115/12*5*$D115*$E115*$G115*$I115*$T$13)</f>
        <v>0</v>
      </c>
      <c r="U115" s="72">
        <v>0</v>
      </c>
      <c r="V115" s="71">
        <f t="shared" ref="V115:V122" si="568">(U115*$D115*$E115*$G115*$I115*$V$12)</f>
        <v>0</v>
      </c>
      <c r="W115" s="72">
        <v>0</v>
      </c>
      <c r="X115" s="71">
        <f t="shared" ref="X115:X122" si="569">(W115*$D115*$E115*$G115*$I115*$X$12)</f>
        <v>0</v>
      </c>
      <c r="Y115" s="72"/>
      <c r="Z115" s="71">
        <f t="shared" ref="Z115:Z122" si="570">(Y115*$D115*$E115*$G115*$I115*$Z$12)</f>
        <v>0</v>
      </c>
      <c r="AA115" s="72">
        <v>0</v>
      </c>
      <c r="AB115" s="71">
        <f t="shared" ref="AB115:AB122" si="571">(AA115*$D115*$E115*$G115*$I115*$AB$12)</f>
        <v>0</v>
      </c>
      <c r="AC115" s="72">
        <v>100</v>
      </c>
      <c r="AD115" s="71">
        <f t="shared" ref="AD115:AD122" si="572">(AC115*$D115*$E115*$G115*$I115*$AD$12)</f>
        <v>2609684</v>
      </c>
      <c r="AE115" s="72"/>
      <c r="AF115" s="71">
        <f t="shared" ref="AF115:AF122" si="573">(AE115*$D115*$E115*$G115*$I115*$AF$12)</f>
        <v>0</v>
      </c>
      <c r="AG115" s="74"/>
      <c r="AH115" s="71">
        <f t="shared" ref="AH115:AH122" si="574">(AG115*$D115*$E115*$G115*$I115*$AH$12)</f>
        <v>0</v>
      </c>
      <c r="AI115" s="72">
        <v>18</v>
      </c>
      <c r="AJ115" s="71">
        <f t="shared" ref="AJ115:AJ122" si="575">(AI115*$D115*$E115*$G115*$I115*$AJ$12)</f>
        <v>469743.12</v>
      </c>
      <c r="AK115" s="86"/>
      <c r="AL115" s="71">
        <f t="shared" ref="AL115:AL122" si="576">(AK115*$D115*$E115*$G115*$J115*$AL$12)</f>
        <v>0</v>
      </c>
      <c r="AM115" s="72">
        <v>11</v>
      </c>
      <c r="AN115" s="77">
        <f t="shared" ref="AN115:AN122" si="577">(AM115*$D115*$E115*$G115*$J115*$AN$12)</f>
        <v>344478.28800000006</v>
      </c>
      <c r="AO115" s="72"/>
      <c r="AP115" s="71">
        <f t="shared" ref="AP115:AP122" si="578">(AO115*$D115*$E115*$G115*$I115*$AP$12)</f>
        <v>0</v>
      </c>
      <c r="AQ115" s="72">
        <v>3</v>
      </c>
      <c r="AR115" s="72">
        <f t="shared" ref="AR115:AR122" si="579">(AQ115*$D115*$E115*$G115*$I115*$AR$12)</f>
        <v>64055.88</v>
      </c>
      <c r="AS115" s="72"/>
      <c r="AT115" s="72">
        <f t="shared" ref="AT115:AT122" si="580">(AS115*$D115*$E115*$G115*$I115*$AT$12)</f>
        <v>0</v>
      </c>
      <c r="AU115" s="72">
        <v>0</v>
      </c>
      <c r="AV115" s="71">
        <f t="shared" ref="AV115:AV122" si="581">(AU115*$D115*$E115*$G115*$I115*$AV$12)</f>
        <v>0</v>
      </c>
      <c r="AW115" s="72">
        <v>0</v>
      </c>
      <c r="AX115" s="71">
        <f t="shared" ref="AX115:AX122" si="582">(AW115*$D115*$E115*$G115*$I115*$AX$12)</f>
        <v>0</v>
      </c>
      <c r="AY115" s="72">
        <v>0</v>
      </c>
      <c r="AZ115" s="71">
        <f t="shared" ref="AZ115:AZ122" si="583">(AY115*$D115*$E115*$G115*$I115*$AZ$12)</f>
        <v>0</v>
      </c>
      <c r="BA115" s="72">
        <v>13</v>
      </c>
      <c r="BB115" s="71">
        <f t="shared" ref="BB115:BB122" si="584">(BA115*$D115*$E115*$G115*$I115*$BB$12)</f>
        <v>339258.92</v>
      </c>
      <c r="BC115" s="72">
        <v>21</v>
      </c>
      <c r="BD115" s="71">
        <f t="shared" ref="BD115:BD122" si="585">(BC115*$D115*$E115*$G115*$I115*$BD$12)</f>
        <v>548033.64</v>
      </c>
      <c r="BE115" s="72">
        <v>123</v>
      </c>
      <c r="BF115" s="71">
        <f t="shared" ref="BF115:BF122" si="586">(BE115*$D115*$E115*$G115*$J115*$BF$12)</f>
        <v>3501721.44</v>
      </c>
      <c r="BG115" s="72">
        <v>40</v>
      </c>
      <c r="BH115" s="71">
        <f t="shared" ref="BH115:BH122" si="587">(BG115*$D115*$E115*$G115*$J115*$BH$12)</f>
        <v>1138771.2</v>
      </c>
      <c r="BI115" s="72">
        <v>312</v>
      </c>
      <c r="BJ115" s="71">
        <f t="shared" ref="BJ115:BJ122" si="588">(BI115*$D115*$E115*$G115*$J115*$BJ$12)</f>
        <v>10214777.663999999</v>
      </c>
      <c r="BK115" s="72">
        <v>0</v>
      </c>
      <c r="BL115" s="71">
        <f t="shared" ref="BL115:BL122" si="589">(BK115*$D115*$E115*$G115*$J115*$BL$12)</f>
        <v>0</v>
      </c>
      <c r="BM115" s="72">
        <f>29+6</f>
        <v>35</v>
      </c>
      <c r="BN115" s="71">
        <f t="shared" ref="BN115:BN122" si="590">(BM115*$D115*$E115*$G115*$J115*$BN$12)</f>
        <v>1096067.28</v>
      </c>
      <c r="BO115" s="72">
        <v>20</v>
      </c>
      <c r="BP115" s="71">
        <f t="shared" ref="BP115:BP122" si="591">(BO115*$D115*$E115*$G115*$J115*$BP$12)</f>
        <v>569385.6</v>
      </c>
      <c r="BQ115" s="72">
        <v>51</v>
      </c>
      <c r="BR115" s="71">
        <f t="shared" ref="BR115:BR122" si="592">(BQ115*$D115*$E115*$G115*$J115*$BR$12)</f>
        <v>1814916.6</v>
      </c>
      <c r="BS115" s="72">
        <v>43</v>
      </c>
      <c r="BT115" s="71">
        <f t="shared" ref="BT115:BT122" si="593">(BS115*$D115*$E115*$G115*$J115*$BT$12)</f>
        <v>1101761.1360000002</v>
      </c>
      <c r="BU115" s="72">
        <v>33</v>
      </c>
      <c r="BV115" s="71">
        <f t="shared" ref="BV115:BV122" si="594">(BU115*$D115*$E115*$G115*$J115*$BV$12)</f>
        <v>1174357.8</v>
      </c>
      <c r="BW115" s="72">
        <v>60</v>
      </c>
      <c r="BX115" s="71">
        <f t="shared" ref="BX115:BX122" si="595">(BW115*$D115*$E115*$G115*$J115*$BX$12)</f>
        <v>1708156.8</v>
      </c>
      <c r="BY115" s="72">
        <v>81</v>
      </c>
      <c r="BZ115" s="79">
        <f t="shared" ref="BZ115:BZ122" si="596">(BY115*$D115*$E115*$G115*$J115*$BZ$12)</f>
        <v>2306011.6799999997</v>
      </c>
      <c r="CA115" s="72">
        <v>0</v>
      </c>
      <c r="CB115" s="71">
        <f t="shared" ref="CB115:CB122" si="597">(CA115*$D115*$E115*$G115*$I115*$CB$12)</f>
        <v>0</v>
      </c>
      <c r="CC115" s="72">
        <v>1012</v>
      </c>
      <c r="CD115" s="71">
        <f t="shared" ref="CD115:CD122" si="598">(CC115*$D115*$E115*$G115*$I115*$CD$12)</f>
        <v>27130274.863999993</v>
      </c>
      <c r="CE115" s="72">
        <v>0</v>
      </c>
      <c r="CF115" s="71">
        <f t="shared" ref="CF115:CF122" si="599">(CE115*$D115*$E115*$G115*$I115*$CF$12)</f>
        <v>0</v>
      </c>
      <c r="CG115" s="72"/>
      <c r="CH115" s="72">
        <f t="shared" ref="CH115:CH122" si="600">(CG115*$D115*$E115*$G115*$I115*$CH$12)</f>
        <v>0</v>
      </c>
      <c r="CI115" s="72"/>
      <c r="CJ115" s="71">
        <f t="shared" ref="CJ115:CJ122" si="601">(CI115*$D115*$E115*$G115*$J115*$CJ$12)</f>
        <v>0</v>
      </c>
      <c r="CK115" s="72">
        <v>2</v>
      </c>
      <c r="CL115" s="71">
        <f t="shared" ref="CL115:CL122" si="602">(CK115*$D115*$E115*$G115*$I115*$CL$12)</f>
        <v>33214.159999999996</v>
      </c>
      <c r="CM115" s="72"/>
      <c r="CN115" s="71">
        <f t="shared" ref="CN115:CN122" si="603">(CM115*$D115*$E115*$G115*$I115*$CN$12)</f>
        <v>0</v>
      </c>
      <c r="CO115" s="72">
        <v>3</v>
      </c>
      <c r="CP115" s="71">
        <f t="shared" ref="CP115:CP122" si="604">(CO115*$D115*$E115*$G115*$I115*$CP$12)</f>
        <v>49821.24</v>
      </c>
      <c r="CQ115" s="72">
        <v>23</v>
      </c>
      <c r="CR115" s="71">
        <f t="shared" ref="CR115:CR122" si="605">(CQ115*$D115*$E115*$G115*$I115*$CR$12)</f>
        <v>616597.15599999984</v>
      </c>
      <c r="CS115" s="72">
        <v>165</v>
      </c>
      <c r="CT115" s="71">
        <f t="shared" ref="CT115:CT122" si="606">(CS115*$D115*$E115*$G115*$I115*$CT$12)</f>
        <v>4423414.379999999</v>
      </c>
      <c r="CU115" s="72">
        <v>31</v>
      </c>
      <c r="CV115" s="71">
        <f t="shared" ref="CV115:CV122" si="607">(CU115*$D115*$E115*$G115*$J115*$CV$12)</f>
        <v>882547.67999999993</v>
      </c>
      <c r="CW115" s="86"/>
      <c r="CX115" s="71">
        <f t="shared" ref="CX115:CX122" si="608">(CW115*$D115*$E115*$G115*$J115*$CX$12)</f>
        <v>0</v>
      </c>
      <c r="CY115" s="72"/>
      <c r="CZ115" s="71">
        <f t="shared" ref="CZ115:CZ122" si="609">(CY115*$D115*$E115*$G115*$I115*$CZ$12)</f>
        <v>0</v>
      </c>
      <c r="DA115" s="72">
        <v>0</v>
      </c>
      <c r="DB115" s="77">
        <f t="shared" ref="DB115:DB122" si="610">(DA115*$D115*$E115*$G115*$J115*$DB$12)</f>
        <v>0</v>
      </c>
      <c r="DC115" s="72">
        <v>11</v>
      </c>
      <c r="DD115" s="71">
        <f t="shared" ref="DD115:DD122" si="611">(DC115*$D115*$E115*$G115*$J115*$DD$12)</f>
        <v>313162.08</v>
      </c>
      <c r="DE115" s="87">
        <v>4</v>
      </c>
      <c r="DF115" s="71">
        <f t="shared" ref="DF115:DF122" si="612">(DE115*$D115*$E115*$G115*$J115*$DF$12)</f>
        <v>136652.54399999999</v>
      </c>
      <c r="DG115" s="72">
        <v>59</v>
      </c>
      <c r="DH115" s="71">
        <f t="shared" ref="DH115:DH122" si="613">(DG115*$D115*$E115*$G115*$J115*$DH$12)</f>
        <v>1898046.8975999998</v>
      </c>
      <c r="DI115" s="72">
        <v>47</v>
      </c>
      <c r="DJ115" s="71">
        <f t="shared" ref="DJ115:DJ122" si="614">(DI115*$D115*$E115*$G115*$K115*$DJ$12)</f>
        <v>2131332.3119999999</v>
      </c>
      <c r="DK115" s="72">
        <v>34</v>
      </c>
      <c r="DL115" s="79">
        <f t="shared" ref="DL115:DL122" si="615">(DK115*$D115*$E115*$G115*$L115*$DL$12)</f>
        <v>1776889.7759999998</v>
      </c>
      <c r="DM115" s="81">
        <f t="shared" si="564"/>
        <v>2877</v>
      </c>
      <c r="DN115" s="79">
        <f t="shared" si="564"/>
        <v>82015684.617599994</v>
      </c>
    </row>
    <row r="116" spans="1:118" ht="30" customHeight="1" x14ac:dyDescent="0.25">
      <c r="A116" s="82"/>
      <c r="B116" s="83">
        <v>88</v>
      </c>
      <c r="C116" s="65" t="s">
        <v>240</v>
      </c>
      <c r="D116" s="66">
        <v>22900</v>
      </c>
      <c r="E116" s="84">
        <v>0.99</v>
      </c>
      <c r="F116" s="84"/>
      <c r="G116" s="67">
        <v>1</v>
      </c>
      <c r="H116" s="68"/>
      <c r="I116" s="66">
        <v>1.4</v>
      </c>
      <c r="J116" s="66">
        <v>1.68</v>
      </c>
      <c r="K116" s="66">
        <v>2.23</v>
      </c>
      <c r="L116" s="69">
        <v>2.57</v>
      </c>
      <c r="M116" s="72">
        <v>7</v>
      </c>
      <c r="N116" s="71">
        <f t="shared" si="296"/>
        <v>244393.38</v>
      </c>
      <c r="O116" s="72">
        <v>22</v>
      </c>
      <c r="P116" s="72">
        <f t="shared" si="565"/>
        <v>768093.48</v>
      </c>
      <c r="Q116" s="72">
        <v>70</v>
      </c>
      <c r="R116" s="71">
        <f t="shared" si="566"/>
        <v>2443933.8000000003</v>
      </c>
      <c r="S116" s="72"/>
      <c r="T116" s="71">
        <f t="shared" si="567"/>
        <v>0</v>
      </c>
      <c r="U116" s="72"/>
      <c r="V116" s="71">
        <f t="shared" si="568"/>
        <v>0</v>
      </c>
      <c r="W116" s="72"/>
      <c r="X116" s="71">
        <f t="shared" si="569"/>
        <v>0</v>
      </c>
      <c r="Y116" s="72"/>
      <c r="Z116" s="71">
        <f t="shared" si="570"/>
        <v>0</v>
      </c>
      <c r="AA116" s="72"/>
      <c r="AB116" s="71">
        <f t="shared" si="571"/>
        <v>0</v>
      </c>
      <c r="AC116" s="72">
        <v>80</v>
      </c>
      <c r="AD116" s="71">
        <f t="shared" si="572"/>
        <v>2793067.2</v>
      </c>
      <c r="AE116" s="72"/>
      <c r="AF116" s="71">
        <f t="shared" si="573"/>
        <v>0</v>
      </c>
      <c r="AG116" s="74"/>
      <c r="AH116" s="71">
        <f t="shared" si="574"/>
        <v>0</v>
      </c>
      <c r="AI116" s="72"/>
      <c r="AJ116" s="71">
        <f t="shared" si="575"/>
        <v>0</v>
      </c>
      <c r="AK116" s="86"/>
      <c r="AL116" s="71">
        <f t="shared" si="576"/>
        <v>0</v>
      </c>
      <c r="AM116" s="72"/>
      <c r="AN116" s="77">
        <f t="shared" si="577"/>
        <v>0</v>
      </c>
      <c r="AO116" s="72"/>
      <c r="AP116" s="71">
        <f t="shared" si="578"/>
        <v>0</v>
      </c>
      <c r="AQ116" s="72"/>
      <c r="AR116" s="72">
        <f t="shared" si="579"/>
        <v>0</v>
      </c>
      <c r="AS116" s="72"/>
      <c r="AT116" s="72">
        <f t="shared" si="580"/>
        <v>0</v>
      </c>
      <c r="AU116" s="72"/>
      <c r="AV116" s="71">
        <f t="shared" si="581"/>
        <v>0</v>
      </c>
      <c r="AW116" s="72"/>
      <c r="AX116" s="71">
        <f t="shared" si="582"/>
        <v>0</v>
      </c>
      <c r="AY116" s="72"/>
      <c r="AZ116" s="71">
        <f t="shared" si="583"/>
        <v>0</v>
      </c>
      <c r="BA116" s="72"/>
      <c r="BB116" s="71">
        <f t="shared" si="584"/>
        <v>0</v>
      </c>
      <c r="BC116" s="72">
        <v>1</v>
      </c>
      <c r="BD116" s="71">
        <f t="shared" si="585"/>
        <v>34913.340000000004</v>
      </c>
      <c r="BE116" s="72">
        <v>7</v>
      </c>
      <c r="BF116" s="71">
        <f t="shared" si="586"/>
        <v>266610.95999999996</v>
      </c>
      <c r="BG116" s="72">
        <v>2</v>
      </c>
      <c r="BH116" s="71">
        <f t="shared" si="587"/>
        <v>76174.559999999998</v>
      </c>
      <c r="BI116" s="72"/>
      <c r="BJ116" s="71">
        <f t="shared" si="588"/>
        <v>0</v>
      </c>
      <c r="BK116" s="72"/>
      <c r="BL116" s="71">
        <f t="shared" si="589"/>
        <v>0</v>
      </c>
      <c r="BM116" s="72"/>
      <c r="BN116" s="71">
        <f t="shared" si="590"/>
        <v>0</v>
      </c>
      <c r="BO116" s="72">
        <v>10</v>
      </c>
      <c r="BP116" s="71">
        <f t="shared" si="591"/>
        <v>380872.8</v>
      </c>
      <c r="BQ116" s="72">
        <v>1</v>
      </c>
      <c r="BR116" s="71">
        <f t="shared" si="592"/>
        <v>47609.1</v>
      </c>
      <c r="BS116" s="72"/>
      <c r="BT116" s="71">
        <f t="shared" si="593"/>
        <v>0</v>
      </c>
      <c r="BU116" s="72"/>
      <c r="BV116" s="71">
        <f t="shared" si="594"/>
        <v>0</v>
      </c>
      <c r="BW116" s="72"/>
      <c r="BX116" s="71">
        <f t="shared" si="595"/>
        <v>0</v>
      </c>
      <c r="BY116" s="72">
        <v>1</v>
      </c>
      <c r="BZ116" s="79">
        <f t="shared" si="596"/>
        <v>38087.279999999999</v>
      </c>
      <c r="CA116" s="72"/>
      <c r="CB116" s="71">
        <f t="shared" si="597"/>
        <v>0</v>
      </c>
      <c r="CC116" s="72"/>
      <c r="CD116" s="71">
        <f t="shared" si="598"/>
        <v>0</v>
      </c>
      <c r="CE116" s="72"/>
      <c r="CF116" s="71">
        <f t="shared" si="599"/>
        <v>0</v>
      </c>
      <c r="CG116" s="72"/>
      <c r="CH116" s="72">
        <f t="shared" si="600"/>
        <v>0</v>
      </c>
      <c r="CI116" s="72"/>
      <c r="CJ116" s="71">
        <f t="shared" si="601"/>
        <v>0</v>
      </c>
      <c r="CK116" s="72"/>
      <c r="CL116" s="71">
        <f t="shared" si="602"/>
        <v>0</v>
      </c>
      <c r="CM116" s="72"/>
      <c r="CN116" s="71">
        <f t="shared" si="603"/>
        <v>0</v>
      </c>
      <c r="CO116" s="72"/>
      <c r="CP116" s="71">
        <f t="shared" si="604"/>
        <v>0</v>
      </c>
      <c r="CQ116" s="72"/>
      <c r="CR116" s="71">
        <f t="shared" si="605"/>
        <v>0</v>
      </c>
      <c r="CS116" s="72">
        <v>4</v>
      </c>
      <c r="CT116" s="71">
        <f t="shared" si="606"/>
        <v>143462.08799999999</v>
      </c>
      <c r="CU116" s="72"/>
      <c r="CV116" s="71">
        <f t="shared" si="607"/>
        <v>0</v>
      </c>
      <c r="CW116" s="86"/>
      <c r="CX116" s="71">
        <f t="shared" si="608"/>
        <v>0</v>
      </c>
      <c r="CY116" s="72"/>
      <c r="CZ116" s="71">
        <f t="shared" si="609"/>
        <v>0</v>
      </c>
      <c r="DA116" s="72"/>
      <c r="DB116" s="77">
        <f t="shared" si="610"/>
        <v>0</v>
      </c>
      <c r="DC116" s="72">
        <v>5</v>
      </c>
      <c r="DD116" s="71">
        <f t="shared" si="611"/>
        <v>190436.4</v>
      </c>
      <c r="DE116" s="87"/>
      <c r="DF116" s="71">
        <f t="shared" si="612"/>
        <v>0</v>
      </c>
      <c r="DG116" s="72"/>
      <c r="DH116" s="71">
        <f t="shared" si="613"/>
        <v>0</v>
      </c>
      <c r="DI116" s="72"/>
      <c r="DJ116" s="71">
        <f t="shared" si="614"/>
        <v>0</v>
      </c>
      <c r="DK116" s="72"/>
      <c r="DL116" s="79">
        <f t="shared" si="615"/>
        <v>0</v>
      </c>
      <c r="DM116" s="81">
        <f t="shared" si="564"/>
        <v>210</v>
      </c>
      <c r="DN116" s="79">
        <f t="shared" si="564"/>
        <v>7427654.3880000003</v>
      </c>
    </row>
    <row r="117" spans="1:118" ht="30" customHeight="1" x14ac:dyDescent="0.25">
      <c r="A117" s="82"/>
      <c r="B117" s="83">
        <v>89</v>
      </c>
      <c r="C117" s="65" t="s">
        <v>241</v>
      </c>
      <c r="D117" s="66">
        <v>22900</v>
      </c>
      <c r="E117" s="84">
        <v>1.1499999999999999</v>
      </c>
      <c r="F117" s="84"/>
      <c r="G117" s="67">
        <v>1</v>
      </c>
      <c r="H117" s="68"/>
      <c r="I117" s="66">
        <v>1.4</v>
      </c>
      <c r="J117" s="66">
        <v>1.68</v>
      </c>
      <c r="K117" s="66">
        <v>2.23</v>
      </c>
      <c r="L117" s="69">
        <v>2.57</v>
      </c>
      <c r="M117" s="72">
        <v>78</v>
      </c>
      <c r="N117" s="71">
        <f t="shared" si="296"/>
        <v>3163360.1999999997</v>
      </c>
      <c r="O117" s="72">
        <v>66</v>
      </c>
      <c r="P117" s="72">
        <f t="shared" si="565"/>
        <v>2676689.4</v>
      </c>
      <c r="Q117" s="72">
        <v>14</v>
      </c>
      <c r="R117" s="71">
        <f t="shared" si="566"/>
        <v>567782.6</v>
      </c>
      <c r="S117" s="72"/>
      <c r="T117" s="71">
        <f t="shared" si="567"/>
        <v>0</v>
      </c>
      <c r="U117" s="72"/>
      <c r="V117" s="71">
        <f t="shared" si="568"/>
        <v>0</v>
      </c>
      <c r="W117" s="72"/>
      <c r="X117" s="71">
        <f t="shared" si="569"/>
        <v>0</v>
      </c>
      <c r="Y117" s="72"/>
      <c r="Z117" s="71">
        <f t="shared" si="570"/>
        <v>0</v>
      </c>
      <c r="AA117" s="72"/>
      <c r="AB117" s="71">
        <f t="shared" si="571"/>
        <v>0</v>
      </c>
      <c r="AC117" s="72"/>
      <c r="AD117" s="71">
        <f t="shared" si="572"/>
        <v>0</v>
      </c>
      <c r="AE117" s="72"/>
      <c r="AF117" s="71">
        <f t="shared" si="573"/>
        <v>0</v>
      </c>
      <c r="AG117" s="74"/>
      <c r="AH117" s="71">
        <f t="shared" si="574"/>
        <v>0</v>
      </c>
      <c r="AI117" s="72"/>
      <c r="AJ117" s="71">
        <f t="shared" si="575"/>
        <v>0</v>
      </c>
      <c r="AK117" s="86"/>
      <c r="AL117" s="71">
        <f t="shared" si="576"/>
        <v>0</v>
      </c>
      <c r="AM117" s="72">
        <v>1</v>
      </c>
      <c r="AN117" s="77">
        <f t="shared" si="577"/>
        <v>48667.08</v>
      </c>
      <c r="AO117" s="72"/>
      <c r="AP117" s="71">
        <f t="shared" si="578"/>
        <v>0</v>
      </c>
      <c r="AQ117" s="72">
        <v>4</v>
      </c>
      <c r="AR117" s="72">
        <f t="shared" si="579"/>
        <v>132728.39999999997</v>
      </c>
      <c r="AS117" s="72"/>
      <c r="AT117" s="72">
        <f t="shared" si="580"/>
        <v>0</v>
      </c>
      <c r="AU117" s="72"/>
      <c r="AV117" s="71">
        <f t="shared" si="581"/>
        <v>0</v>
      </c>
      <c r="AW117" s="72"/>
      <c r="AX117" s="71">
        <f t="shared" si="582"/>
        <v>0</v>
      </c>
      <c r="AY117" s="72"/>
      <c r="AZ117" s="71">
        <f t="shared" si="583"/>
        <v>0</v>
      </c>
      <c r="BA117" s="72">
        <v>69</v>
      </c>
      <c r="BB117" s="71">
        <f t="shared" si="584"/>
        <v>2798357.0999999996</v>
      </c>
      <c r="BC117" s="72">
        <v>7</v>
      </c>
      <c r="BD117" s="71">
        <f t="shared" si="585"/>
        <v>283891.3</v>
      </c>
      <c r="BE117" s="72">
        <v>139</v>
      </c>
      <c r="BF117" s="71">
        <f t="shared" si="586"/>
        <v>6149749.1999999993</v>
      </c>
      <c r="BG117" s="72">
        <v>43</v>
      </c>
      <c r="BH117" s="71">
        <f t="shared" si="587"/>
        <v>1902440.4</v>
      </c>
      <c r="BI117" s="72"/>
      <c r="BJ117" s="71">
        <f t="shared" si="588"/>
        <v>0</v>
      </c>
      <c r="BK117" s="72"/>
      <c r="BL117" s="71">
        <f t="shared" si="589"/>
        <v>0</v>
      </c>
      <c r="BM117" s="72">
        <v>8</v>
      </c>
      <c r="BN117" s="71">
        <f t="shared" si="590"/>
        <v>389336.64</v>
      </c>
      <c r="BO117" s="72">
        <v>5</v>
      </c>
      <c r="BP117" s="71">
        <f t="shared" si="591"/>
        <v>221214</v>
      </c>
      <c r="BQ117" s="72"/>
      <c r="BR117" s="71">
        <f t="shared" si="592"/>
        <v>0</v>
      </c>
      <c r="BS117" s="72">
        <v>1</v>
      </c>
      <c r="BT117" s="71">
        <f t="shared" si="593"/>
        <v>39818.519999999997</v>
      </c>
      <c r="BU117" s="72">
        <v>24</v>
      </c>
      <c r="BV117" s="71">
        <f t="shared" si="594"/>
        <v>1327284</v>
      </c>
      <c r="BW117" s="72">
        <v>43</v>
      </c>
      <c r="BX117" s="71">
        <f t="shared" si="595"/>
        <v>1902440.4</v>
      </c>
      <c r="BY117" s="72">
        <v>4</v>
      </c>
      <c r="BZ117" s="79">
        <f t="shared" si="596"/>
        <v>176971.19999999998</v>
      </c>
      <c r="CA117" s="72"/>
      <c r="CB117" s="71">
        <f t="shared" si="597"/>
        <v>0</v>
      </c>
      <c r="CC117" s="72"/>
      <c r="CD117" s="71">
        <f t="shared" si="598"/>
        <v>0</v>
      </c>
      <c r="CE117" s="72"/>
      <c r="CF117" s="71">
        <f t="shared" si="599"/>
        <v>0</v>
      </c>
      <c r="CG117" s="72"/>
      <c r="CH117" s="72">
        <f t="shared" si="600"/>
        <v>0</v>
      </c>
      <c r="CI117" s="72"/>
      <c r="CJ117" s="71">
        <f t="shared" si="601"/>
        <v>0</v>
      </c>
      <c r="CK117" s="72"/>
      <c r="CL117" s="71">
        <f t="shared" si="602"/>
        <v>0</v>
      </c>
      <c r="CM117" s="72"/>
      <c r="CN117" s="71">
        <f t="shared" si="603"/>
        <v>0</v>
      </c>
      <c r="CO117" s="72"/>
      <c r="CP117" s="71">
        <f t="shared" si="604"/>
        <v>0</v>
      </c>
      <c r="CQ117" s="72">
        <v>20</v>
      </c>
      <c r="CR117" s="71">
        <f t="shared" si="605"/>
        <v>833239.39999999991</v>
      </c>
      <c r="CS117" s="72">
        <v>44</v>
      </c>
      <c r="CT117" s="71">
        <f t="shared" si="606"/>
        <v>1833126.68</v>
      </c>
      <c r="CU117" s="72">
        <v>17</v>
      </c>
      <c r="CV117" s="71">
        <f t="shared" si="607"/>
        <v>752127.59999999986</v>
      </c>
      <c r="CW117" s="86"/>
      <c r="CX117" s="71">
        <f t="shared" si="608"/>
        <v>0</v>
      </c>
      <c r="CY117" s="72"/>
      <c r="CZ117" s="71">
        <f t="shared" si="609"/>
        <v>0</v>
      </c>
      <c r="DA117" s="72"/>
      <c r="DB117" s="77">
        <f t="shared" si="610"/>
        <v>0</v>
      </c>
      <c r="DC117" s="72">
        <v>8</v>
      </c>
      <c r="DD117" s="71">
        <f t="shared" si="611"/>
        <v>353942.39999999997</v>
      </c>
      <c r="DE117" s="87"/>
      <c r="DF117" s="71">
        <f t="shared" si="612"/>
        <v>0</v>
      </c>
      <c r="DG117" s="72">
        <v>15</v>
      </c>
      <c r="DH117" s="71">
        <f t="shared" si="613"/>
        <v>749915.45999999985</v>
      </c>
      <c r="DI117" s="72"/>
      <c r="DJ117" s="71">
        <f t="shared" si="614"/>
        <v>0</v>
      </c>
      <c r="DK117" s="72">
        <v>20</v>
      </c>
      <c r="DL117" s="79">
        <f t="shared" si="615"/>
        <v>1624342.8</v>
      </c>
      <c r="DM117" s="81">
        <f t="shared" si="564"/>
        <v>630</v>
      </c>
      <c r="DN117" s="79">
        <f t="shared" si="564"/>
        <v>27927424.779999994</v>
      </c>
    </row>
    <row r="118" spans="1:118" ht="15.75" customHeight="1" x14ac:dyDescent="0.25">
      <c r="A118" s="82"/>
      <c r="B118" s="83">
        <v>90</v>
      </c>
      <c r="C118" s="65" t="s">
        <v>242</v>
      </c>
      <c r="D118" s="66">
        <v>22900</v>
      </c>
      <c r="E118" s="84">
        <v>2.82</v>
      </c>
      <c r="F118" s="84"/>
      <c r="G118" s="67">
        <v>1</v>
      </c>
      <c r="H118" s="68"/>
      <c r="I118" s="66">
        <v>1.4</v>
      </c>
      <c r="J118" s="66">
        <v>1.68</v>
      </c>
      <c r="K118" s="66">
        <v>2.23</v>
      </c>
      <c r="L118" s="69">
        <v>2.57</v>
      </c>
      <c r="M118" s="72">
        <v>67</v>
      </c>
      <c r="N118" s="71">
        <f t="shared" si="296"/>
        <v>6663158.04</v>
      </c>
      <c r="O118" s="72">
        <v>239</v>
      </c>
      <c r="P118" s="72">
        <f t="shared" si="565"/>
        <v>23768578.68</v>
      </c>
      <c r="Q118" s="72">
        <v>5</v>
      </c>
      <c r="R118" s="71">
        <f t="shared" si="566"/>
        <v>497250.60000000003</v>
      </c>
      <c r="S118" s="72"/>
      <c r="T118" s="71">
        <f t="shared" si="567"/>
        <v>0</v>
      </c>
      <c r="U118" s="72"/>
      <c r="V118" s="71">
        <f t="shared" si="568"/>
        <v>0</v>
      </c>
      <c r="W118" s="72"/>
      <c r="X118" s="71">
        <f t="shared" si="569"/>
        <v>0</v>
      </c>
      <c r="Y118" s="72"/>
      <c r="Z118" s="71">
        <f t="shared" si="570"/>
        <v>0</v>
      </c>
      <c r="AA118" s="72"/>
      <c r="AB118" s="71">
        <f t="shared" si="571"/>
        <v>0</v>
      </c>
      <c r="AC118" s="72"/>
      <c r="AD118" s="71">
        <f t="shared" si="572"/>
        <v>0</v>
      </c>
      <c r="AE118" s="72"/>
      <c r="AF118" s="71">
        <f t="shared" si="573"/>
        <v>0</v>
      </c>
      <c r="AG118" s="74"/>
      <c r="AH118" s="71">
        <f t="shared" si="574"/>
        <v>0</v>
      </c>
      <c r="AI118" s="72">
        <v>4</v>
      </c>
      <c r="AJ118" s="71">
        <f t="shared" si="575"/>
        <v>397800.48</v>
      </c>
      <c r="AK118" s="86"/>
      <c r="AL118" s="71">
        <f t="shared" si="576"/>
        <v>0</v>
      </c>
      <c r="AM118" s="72">
        <v>4</v>
      </c>
      <c r="AN118" s="77">
        <f t="shared" si="577"/>
        <v>477360.57599999994</v>
      </c>
      <c r="AO118" s="72"/>
      <c r="AP118" s="71">
        <f t="shared" si="578"/>
        <v>0</v>
      </c>
      <c r="AQ118" s="72"/>
      <c r="AR118" s="72">
        <f t="shared" si="579"/>
        <v>0</v>
      </c>
      <c r="AS118" s="72"/>
      <c r="AT118" s="72">
        <f t="shared" si="580"/>
        <v>0</v>
      </c>
      <c r="AU118" s="72"/>
      <c r="AV118" s="71">
        <f t="shared" si="581"/>
        <v>0</v>
      </c>
      <c r="AW118" s="72"/>
      <c r="AX118" s="71">
        <f t="shared" si="582"/>
        <v>0</v>
      </c>
      <c r="AY118" s="72"/>
      <c r="AZ118" s="71">
        <f t="shared" si="583"/>
        <v>0</v>
      </c>
      <c r="BA118" s="72">
        <v>3</v>
      </c>
      <c r="BB118" s="71">
        <f t="shared" si="584"/>
        <v>298350.36</v>
      </c>
      <c r="BC118" s="72">
        <v>3</v>
      </c>
      <c r="BD118" s="71">
        <f t="shared" si="585"/>
        <v>298350.36</v>
      </c>
      <c r="BE118" s="72">
        <v>17</v>
      </c>
      <c r="BF118" s="71">
        <f t="shared" si="586"/>
        <v>1844347.68</v>
      </c>
      <c r="BG118" s="72">
        <v>147</v>
      </c>
      <c r="BH118" s="71">
        <f t="shared" si="587"/>
        <v>15948182.879999999</v>
      </c>
      <c r="BI118" s="72"/>
      <c r="BJ118" s="71">
        <f t="shared" si="588"/>
        <v>0</v>
      </c>
      <c r="BK118" s="72"/>
      <c r="BL118" s="71">
        <f t="shared" si="589"/>
        <v>0</v>
      </c>
      <c r="BM118" s="72">
        <f>19-7</f>
        <v>12</v>
      </c>
      <c r="BN118" s="71">
        <f t="shared" si="590"/>
        <v>1432081.7280000001</v>
      </c>
      <c r="BO118" s="72">
        <v>1</v>
      </c>
      <c r="BP118" s="71">
        <f t="shared" si="591"/>
        <v>108491.03999999998</v>
      </c>
      <c r="BQ118" s="72">
        <v>8</v>
      </c>
      <c r="BR118" s="71">
        <f t="shared" si="592"/>
        <v>1084910.3999999999</v>
      </c>
      <c r="BS118" s="72">
        <v>1</v>
      </c>
      <c r="BT118" s="71">
        <f t="shared" si="593"/>
        <v>97641.935999999987</v>
      </c>
      <c r="BU118" s="72">
        <v>20</v>
      </c>
      <c r="BV118" s="71">
        <f t="shared" si="594"/>
        <v>2712276</v>
      </c>
      <c r="BW118" s="72">
        <v>9</v>
      </c>
      <c r="BX118" s="71">
        <f t="shared" si="595"/>
        <v>976419.36</v>
      </c>
      <c r="BY118" s="72">
        <v>3</v>
      </c>
      <c r="BZ118" s="79">
        <f t="shared" si="596"/>
        <v>325473.12</v>
      </c>
      <c r="CA118" s="72"/>
      <c r="CB118" s="71">
        <f t="shared" si="597"/>
        <v>0</v>
      </c>
      <c r="CC118" s="72"/>
      <c r="CD118" s="71">
        <f t="shared" si="598"/>
        <v>0</v>
      </c>
      <c r="CE118" s="72"/>
      <c r="CF118" s="71">
        <f t="shared" si="599"/>
        <v>0</v>
      </c>
      <c r="CG118" s="72"/>
      <c r="CH118" s="72">
        <f t="shared" si="600"/>
        <v>0</v>
      </c>
      <c r="CI118" s="72"/>
      <c r="CJ118" s="71">
        <f t="shared" si="601"/>
        <v>0</v>
      </c>
      <c r="CK118" s="72"/>
      <c r="CL118" s="71">
        <f t="shared" si="602"/>
        <v>0</v>
      </c>
      <c r="CM118" s="72"/>
      <c r="CN118" s="71">
        <f t="shared" si="603"/>
        <v>0</v>
      </c>
      <c r="CO118" s="72"/>
      <c r="CP118" s="71">
        <f t="shared" si="604"/>
        <v>0</v>
      </c>
      <c r="CQ118" s="72">
        <v>7</v>
      </c>
      <c r="CR118" s="71">
        <f t="shared" si="605"/>
        <v>715136.77199999988</v>
      </c>
      <c r="CS118" s="72">
        <v>8</v>
      </c>
      <c r="CT118" s="71">
        <f t="shared" si="606"/>
        <v>817299.16799999971</v>
      </c>
      <c r="CU118" s="72"/>
      <c r="CV118" s="71">
        <f t="shared" si="607"/>
        <v>0</v>
      </c>
      <c r="CW118" s="86"/>
      <c r="CX118" s="71">
        <f t="shared" si="608"/>
        <v>0</v>
      </c>
      <c r="CY118" s="72"/>
      <c r="CZ118" s="71">
        <f t="shared" si="609"/>
        <v>0</v>
      </c>
      <c r="DA118" s="72"/>
      <c r="DB118" s="77">
        <f t="shared" si="610"/>
        <v>0</v>
      </c>
      <c r="DC118" s="72">
        <v>10</v>
      </c>
      <c r="DD118" s="71">
        <f t="shared" si="611"/>
        <v>1084910.3999999999</v>
      </c>
      <c r="DE118" s="87"/>
      <c r="DF118" s="71">
        <f t="shared" si="612"/>
        <v>0</v>
      </c>
      <c r="DG118" s="72">
        <v>3</v>
      </c>
      <c r="DH118" s="71">
        <f t="shared" si="613"/>
        <v>367784.62559999997</v>
      </c>
      <c r="DI118" s="72"/>
      <c r="DJ118" s="71">
        <f t="shared" si="614"/>
        <v>0</v>
      </c>
      <c r="DK118" s="72">
        <v>3</v>
      </c>
      <c r="DL118" s="79">
        <f t="shared" si="615"/>
        <v>597475.65599999996</v>
      </c>
      <c r="DM118" s="81">
        <f t="shared" si="564"/>
        <v>574</v>
      </c>
      <c r="DN118" s="79">
        <f t="shared" si="564"/>
        <v>60513279.861599989</v>
      </c>
    </row>
    <row r="119" spans="1:118" s="8" customFormat="1" ht="28.5" customHeight="1" x14ac:dyDescent="0.25">
      <c r="A119" s="82"/>
      <c r="B119" s="83">
        <v>91</v>
      </c>
      <c r="C119" s="65" t="s">
        <v>243</v>
      </c>
      <c r="D119" s="66">
        <v>22900</v>
      </c>
      <c r="E119" s="84">
        <v>2.52</v>
      </c>
      <c r="F119" s="84"/>
      <c r="G119" s="67">
        <v>1</v>
      </c>
      <c r="H119" s="68"/>
      <c r="I119" s="66">
        <v>1.4</v>
      </c>
      <c r="J119" s="66">
        <v>1.68</v>
      </c>
      <c r="K119" s="66">
        <v>2.23</v>
      </c>
      <c r="L119" s="69">
        <v>2.57</v>
      </c>
      <c r="M119" s="72">
        <v>442</v>
      </c>
      <c r="N119" s="71">
        <f t="shared" si="296"/>
        <v>39280681.440000005</v>
      </c>
      <c r="O119" s="72">
        <f>2058+42</f>
        <v>2100</v>
      </c>
      <c r="P119" s="72">
        <f t="shared" si="565"/>
        <v>186627672.00000003</v>
      </c>
      <c r="Q119" s="72">
        <v>2</v>
      </c>
      <c r="R119" s="71">
        <f t="shared" si="566"/>
        <v>177740.64</v>
      </c>
      <c r="S119" s="72"/>
      <c r="T119" s="71">
        <f t="shared" si="567"/>
        <v>0</v>
      </c>
      <c r="U119" s="72">
        <v>0</v>
      </c>
      <c r="V119" s="71">
        <f t="shared" si="568"/>
        <v>0</v>
      </c>
      <c r="W119" s="72">
        <v>0</v>
      </c>
      <c r="X119" s="71">
        <f t="shared" si="569"/>
        <v>0</v>
      </c>
      <c r="Y119" s="72"/>
      <c r="Z119" s="71">
        <f t="shared" si="570"/>
        <v>0</v>
      </c>
      <c r="AA119" s="72">
        <v>0</v>
      </c>
      <c r="AB119" s="71">
        <f t="shared" si="571"/>
        <v>0</v>
      </c>
      <c r="AC119" s="72"/>
      <c r="AD119" s="71">
        <f t="shared" si="572"/>
        <v>0</v>
      </c>
      <c r="AE119" s="72"/>
      <c r="AF119" s="71">
        <f t="shared" si="573"/>
        <v>0</v>
      </c>
      <c r="AG119" s="74"/>
      <c r="AH119" s="71">
        <f t="shared" si="574"/>
        <v>0</v>
      </c>
      <c r="AI119" s="72">
        <v>20</v>
      </c>
      <c r="AJ119" s="71">
        <f t="shared" si="575"/>
        <v>1777406.4000000001</v>
      </c>
      <c r="AK119" s="86"/>
      <c r="AL119" s="71">
        <f t="shared" si="576"/>
        <v>0</v>
      </c>
      <c r="AM119" s="72">
        <v>24</v>
      </c>
      <c r="AN119" s="77">
        <f t="shared" si="577"/>
        <v>2559465.2160000005</v>
      </c>
      <c r="AO119" s="72"/>
      <c r="AP119" s="71">
        <f t="shared" si="578"/>
        <v>0</v>
      </c>
      <c r="AQ119" s="72">
        <v>2</v>
      </c>
      <c r="AR119" s="72">
        <f t="shared" si="579"/>
        <v>145424.16</v>
      </c>
      <c r="AS119" s="72"/>
      <c r="AT119" s="72">
        <f t="shared" si="580"/>
        <v>0</v>
      </c>
      <c r="AU119" s="72">
        <v>0</v>
      </c>
      <c r="AV119" s="71">
        <f t="shared" si="581"/>
        <v>0</v>
      </c>
      <c r="AW119" s="72">
        <v>0</v>
      </c>
      <c r="AX119" s="71">
        <f t="shared" si="582"/>
        <v>0</v>
      </c>
      <c r="AY119" s="72">
        <v>0</v>
      </c>
      <c r="AZ119" s="71">
        <f t="shared" si="583"/>
        <v>0</v>
      </c>
      <c r="BA119" s="72">
        <v>48</v>
      </c>
      <c r="BB119" s="71">
        <f t="shared" si="584"/>
        <v>4265775.3600000003</v>
      </c>
      <c r="BC119" s="72">
        <v>72</v>
      </c>
      <c r="BD119" s="71">
        <f t="shared" si="585"/>
        <v>6398663.04</v>
      </c>
      <c r="BE119" s="72">
        <v>314</v>
      </c>
      <c r="BF119" s="71">
        <f t="shared" si="586"/>
        <v>30442124.16</v>
      </c>
      <c r="BG119" s="72">
        <v>920</v>
      </c>
      <c r="BH119" s="71">
        <f t="shared" si="587"/>
        <v>89193484.799999997</v>
      </c>
      <c r="BI119" s="72">
        <v>0</v>
      </c>
      <c r="BJ119" s="71">
        <f t="shared" si="588"/>
        <v>0</v>
      </c>
      <c r="BK119" s="72">
        <v>0</v>
      </c>
      <c r="BL119" s="71">
        <f t="shared" si="589"/>
        <v>0</v>
      </c>
      <c r="BM119" s="72">
        <v>101</v>
      </c>
      <c r="BN119" s="71">
        <f t="shared" si="590"/>
        <v>10771082.784</v>
      </c>
      <c r="BO119" s="72">
        <v>10</v>
      </c>
      <c r="BP119" s="71">
        <f t="shared" si="591"/>
        <v>969494.39999999991</v>
      </c>
      <c r="BQ119" s="72">
        <v>48</v>
      </c>
      <c r="BR119" s="71">
        <f t="shared" si="592"/>
        <v>5816966.4000000004</v>
      </c>
      <c r="BS119" s="72">
        <v>11</v>
      </c>
      <c r="BT119" s="71">
        <f t="shared" si="593"/>
        <v>959799.45599999989</v>
      </c>
      <c r="BU119" s="72">
        <v>135</v>
      </c>
      <c r="BV119" s="71">
        <f t="shared" si="594"/>
        <v>16360218</v>
      </c>
      <c r="BW119" s="72">
        <v>83</v>
      </c>
      <c r="BX119" s="71">
        <f t="shared" si="595"/>
        <v>8046803.5199999996</v>
      </c>
      <c r="BY119" s="72">
        <v>27</v>
      </c>
      <c r="BZ119" s="79">
        <f t="shared" si="596"/>
        <v>2617634.88</v>
      </c>
      <c r="CA119" s="72">
        <v>0</v>
      </c>
      <c r="CB119" s="71">
        <f t="shared" si="597"/>
        <v>0</v>
      </c>
      <c r="CC119" s="72">
        <v>0</v>
      </c>
      <c r="CD119" s="71">
        <f t="shared" si="598"/>
        <v>0</v>
      </c>
      <c r="CE119" s="72">
        <v>0</v>
      </c>
      <c r="CF119" s="71">
        <f t="shared" si="599"/>
        <v>0</v>
      </c>
      <c r="CG119" s="72"/>
      <c r="CH119" s="72">
        <f t="shared" si="600"/>
        <v>0</v>
      </c>
      <c r="CI119" s="72"/>
      <c r="CJ119" s="71">
        <f t="shared" si="601"/>
        <v>0</v>
      </c>
      <c r="CK119" s="72">
        <v>1</v>
      </c>
      <c r="CL119" s="71">
        <f t="shared" si="602"/>
        <v>56553.84</v>
      </c>
      <c r="CM119" s="72">
        <v>2</v>
      </c>
      <c r="CN119" s="71">
        <f t="shared" si="603"/>
        <v>113107.68</v>
      </c>
      <c r="CO119" s="72">
        <v>12</v>
      </c>
      <c r="CP119" s="71">
        <f t="shared" si="604"/>
        <v>678646.07999999984</v>
      </c>
      <c r="CQ119" s="72">
        <v>95</v>
      </c>
      <c r="CR119" s="71">
        <f t="shared" si="605"/>
        <v>8672935.3199999984</v>
      </c>
      <c r="CS119" s="72">
        <v>172</v>
      </c>
      <c r="CT119" s="71">
        <f t="shared" si="606"/>
        <v>15702577.631999997</v>
      </c>
      <c r="CU119" s="72">
        <v>1</v>
      </c>
      <c r="CV119" s="71">
        <f t="shared" si="607"/>
        <v>96949.440000000002</v>
      </c>
      <c r="CW119" s="86">
        <v>5</v>
      </c>
      <c r="CX119" s="71">
        <f t="shared" si="608"/>
        <v>436272.48</v>
      </c>
      <c r="CY119" s="72"/>
      <c r="CZ119" s="71">
        <f t="shared" si="609"/>
        <v>0</v>
      </c>
      <c r="DA119" s="72"/>
      <c r="DB119" s="77">
        <f t="shared" si="610"/>
        <v>0</v>
      </c>
      <c r="DC119" s="72">
        <v>105</v>
      </c>
      <c r="DD119" s="71">
        <f t="shared" si="611"/>
        <v>10179691.199999999</v>
      </c>
      <c r="DE119" s="87"/>
      <c r="DF119" s="71">
        <f t="shared" si="612"/>
        <v>0</v>
      </c>
      <c r="DG119" s="72">
        <v>45</v>
      </c>
      <c r="DH119" s="71">
        <f t="shared" si="613"/>
        <v>4929879.0239999993</v>
      </c>
      <c r="DI119" s="72">
        <v>3</v>
      </c>
      <c r="DJ119" s="71">
        <f t="shared" si="614"/>
        <v>463279.82400000002</v>
      </c>
      <c r="DK119" s="72">
        <v>11</v>
      </c>
      <c r="DL119" s="79">
        <f t="shared" si="615"/>
        <v>1957686.1919999998</v>
      </c>
      <c r="DM119" s="81">
        <f t="shared" si="564"/>
        <v>4811</v>
      </c>
      <c r="DN119" s="79">
        <f t="shared" si="564"/>
        <v>449698015.36799985</v>
      </c>
    </row>
    <row r="120" spans="1:118" s="8" customFormat="1" ht="28.5" customHeight="1" x14ac:dyDescent="0.25">
      <c r="A120" s="82"/>
      <c r="B120" s="83">
        <v>92</v>
      </c>
      <c r="C120" s="65" t="s">
        <v>244</v>
      </c>
      <c r="D120" s="66">
        <v>22900</v>
      </c>
      <c r="E120" s="84">
        <v>3.12</v>
      </c>
      <c r="F120" s="84"/>
      <c r="G120" s="67">
        <v>1</v>
      </c>
      <c r="H120" s="68"/>
      <c r="I120" s="66">
        <v>1.4</v>
      </c>
      <c r="J120" s="66">
        <v>1.68</v>
      </c>
      <c r="K120" s="66">
        <v>2.23</v>
      </c>
      <c r="L120" s="69">
        <v>2.57</v>
      </c>
      <c r="M120" s="72">
        <v>3</v>
      </c>
      <c r="N120" s="71">
        <f t="shared" si="296"/>
        <v>330089.76</v>
      </c>
      <c r="O120" s="72">
        <f>27+7</f>
        <v>34</v>
      </c>
      <c r="P120" s="72">
        <f t="shared" si="565"/>
        <v>3741017.2800000003</v>
      </c>
      <c r="Q120" s="72"/>
      <c r="R120" s="71">
        <f t="shared" si="566"/>
        <v>0</v>
      </c>
      <c r="S120" s="72"/>
      <c r="T120" s="71">
        <f t="shared" si="567"/>
        <v>0</v>
      </c>
      <c r="U120" s="72"/>
      <c r="V120" s="71">
        <f t="shared" si="568"/>
        <v>0</v>
      </c>
      <c r="W120" s="72"/>
      <c r="X120" s="71">
        <f t="shared" si="569"/>
        <v>0</v>
      </c>
      <c r="Y120" s="72"/>
      <c r="Z120" s="71">
        <f t="shared" si="570"/>
        <v>0</v>
      </c>
      <c r="AA120" s="72"/>
      <c r="AB120" s="71">
        <f t="shared" si="571"/>
        <v>0</v>
      </c>
      <c r="AC120" s="72"/>
      <c r="AD120" s="71">
        <f t="shared" si="572"/>
        <v>0</v>
      </c>
      <c r="AE120" s="72"/>
      <c r="AF120" s="71">
        <f t="shared" si="573"/>
        <v>0</v>
      </c>
      <c r="AG120" s="74"/>
      <c r="AH120" s="71">
        <f t="shared" si="574"/>
        <v>0</v>
      </c>
      <c r="AI120" s="72"/>
      <c r="AJ120" s="71">
        <f t="shared" si="575"/>
        <v>0</v>
      </c>
      <c r="AK120" s="86"/>
      <c r="AL120" s="71">
        <f t="shared" si="576"/>
        <v>0</v>
      </c>
      <c r="AM120" s="72"/>
      <c r="AN120" s="77">
        <f t="shared" si="577"/>
        <v>0</v>
      </c>
      <c r="AO120" s="72"/>
      <c r="AP120" s="71">
        <f t="shared" si="578"/>
        <v>0</v>
      </c>
      <c r="AQ120" s="72"/>
      <c r="AR120" s="72">
        <f t="shared" si="579"/>
        <v>0</v>
      </c>
      <c r="AS120" s="72"/>
      <c r="AT120" s="72">
        <f t="shared" si="580"/>
        <v>0</v>
      </c>
      <c r="AU120" s="72"/>
      <c r="AV120" s="71">
        <f t="shared" si="581"/>
        <v>0</v>
      </c>
      <c r="AW120" s="72"/>
      <c r="AX120" s="71">
        <f t="shared" si="582"/>
        <v>0</v>
      </c>
      <c r="AY120" s="72"/>
      <c r="AZ120" s="71">
        <f t="shared" si="583"/>
        <v>0</v>
      </c>
      <c r="BA120" s="72"/>
      <c r="BB120" s="71">
        <f t="shared" si="584"/>
        <v>0</v>
      </c>
      <c r="BC120" s="72"/>
      <c r="BD120" s="71">
        <f t="shared" si="585"/>
        <v>0</v>
      </c>
      <c r="BE120" s="72">
        <v>27</v>
      </c>
      <c r="BF120" s="71">
        <f t="shared" si="586"/>
        <v>3240881.28</v>
      </c>
      <c r="BG120" s="72">
        <v>20</v>
      </c>
      <c r="BH120" s="71">
        <f t="shared" si="587"/>
        <v>2400652.7999999998</v>
      </c>
      <c r="BI120" s="72"/>
      <c r="BJ120" s="71">
        <f t="shared" si="588"/>
        <v>0</v>
      </c>
      <c r="BK120" s="72"/>
      <c r="BL120" s="71">
        <f t="shared" si="589"/>
        <v>0</v>
      </c>
      <c r="BM120" s="72"/>
      <c r="BN120" s="71">
        <f t="shared" si="590"/>
        <v>0</v>
      </c>
      <c r="BO120" s="72"/>
      <c r="BP120" s="71">
        <f t="shared" si="591"/>
        <v>0</v>
      </c>
      <c r="BQ120" s="72"/>
      <c r="BR120" s="71">
        <f t="shared" si="592"/>
        <v>0</v>
      </c>
      <c r="BS120" s="72"/>
      <c r="BT120" s="71">
        <f t="shared" si="593"/>
        <v>0</v>
      </c>
      <c r="BU120" s="72"/>
      <c r="BV120" s="71">
        <f t="shared" si="594"/>
        <v>0</v>
      </c>
      <c r="BW120" s="72">
        <v>4</v>
      </c>
      <c r="BX120" s="71">
        <f t="shared" si="595"/>
        <v>480130.56</v>
      </c>
      <c r="BY120" s="72"/>
      <c r="BZ120" s="79">
        <f t="shared" si="596"/>
        <v>0</v>
      </c>
      <c r="CA120" s="72"/>
      <c r="CB120" s="71">
        <f t="shared" si="597"/>
        <v>0</v>
      </c>
      <c r="CC120" s="72"/>
      <c r="CD120" s="71">
        <f t="shared" si="598"/>
        <v>0</v>
      </c>
      <c r="CE120" s="72"/>
      <c r="CF120" s="71">
        <f t="shared" si="599"/>
        <v>0</v>
      </c>
      <c r="CG120" s="72"/>
      <c r="CH120" s="72">
        <f t="shared" si="600"/>
        <v>0</v>
      </c>
      <c r="CI120" s="72"/>
      <c r="CJ120" s="71">
        <f t="shared" si="601"/>
        <v>0</v>
      </c>
      <c r="CK120" s="72"/>
      <c r="CL120" s="71">
        <f t="shared" si="602"/>
        <v>0</v>
      </c>
      <c r="CM120" s="72"/>
      <c r="CN120" s="71">
        <f t="shared" si="603"/>
        <v>0</v>
      </c>
      <c r="CO120" s="72"/>
      <c r="CP120" s="71">
        <f t="shared" si="604"/>
        <v>0</v>
      </c>
      <c r="CQ120" s="72"/>
      <c r="CR120" s="71">
        <f t="shared" si="605"/>
        <v>0</v>
      </c>
      <c r="CS120" s="72"/>
      <c r="CT120" s="71">
        <f t="shared" si="606"/>
        <v>0</v>
      </c>
      <c r="CU120" s="72"/>
      <c r="CV120" s="71">
        <f t="shared" si="607"/>
        <v>0</v>
      </c>
      <c r="CW120" s="86"/>
      <c r="CX120" s="71">
        <f t="shared" si="608"/>
        <v>0</v>
      </c>
      <c r="CY120" s="72"/>
      <c r="CZ120" s="71">
        <f t="shared" si="609"/>
        <v>0</v>
      </c>
      <c r="DA120" s="72"/>
      <c r="DB120" s="77">
        <f t="shared" si="610"/>
        <v>0</v>
      </c>
      <c r="DC120" s="72"/>
      <c r="DD120" s="71">
        <f t="shared" si="611"/>
        <v>0</v>
      </c>
      <c r="DE120" s="87"/>
      <c r="DF120" s="71">
        <f t="shared" si="612"/>
        <v>0</v>
      </c>
      <c r="DG120" s="72"/>
      <c r="DH120" s="71">
        <f t="shared" si="613"/>
        <v>0</v>
      </c>
      <c r="DI120" s="72"/>
      <c r="DJ120" s="71">
        <f t="shared" si="614"/>
        <v>0</v>
      </c>
      <c r="DK120" s="72"/>
      <c r="DL120" s="79">
        <f t="shared" si="615"/>
        <v>0</v>
      </c>
      <c r="DM120" s="81">
        <f t="shared" si="564"/>
        <v>88</v>
      </c>
      <c r="DN120" s="79">
        <f t="shared" si="564"/>
        <v>10192771.680000002</v>
      </c>
    </row>
    <row r="121" spans="1:118" ht="28.5" customHeight="1" x14ac:dyDescent="0.25">
      <c r="A121" s="82"/>
      <c r="B121" s="83">
        <v>93</v>
      </c>
      <c r="C121" s="65" t="s">
        <v>245</v>
      </c>
      <c r="D121" s="66">
        <v>22900</v>
      </c>
      <c r="E121" s="84">
        <v>4.51</v>
      </c>
      <c r="F121" s="84"/>
      <c r="G121" s="67">
        <v>1</v>
      </c>
      <c r="H121" s="68"/>
      <c r="I121" s="66">
        <v>1.4</v>
      </c>
      <c r="J121" s="66">
        <v>1.68</v>
      </c>
      <c r="K121" s="66">
        <v>2.23</v>
      </c>
      <c r="L121" s="69">
        <v>2.57</v>
      </c>
      <c r="M121" s="72"/>
      <c r="N121" s="71">
        <f t="shared" si="296"/>
        <v>0</v>
      </c>
      <c r="O121" s="72">
        <f>6+14</f>
        <v>20</v>
      </c>
      <c r="P121" s="72">
        <f t="shared" si="565"/>
        <v>3180993.2</v>
      </c>
      <c r="Q121" s="72"/>
      <c r="R121" s="71">
        <f t="shared" si="566"/>
        <v>0</v>
      </c>
      <c r="S121" s="72"/>
      <c r="T121" s="71">
        <f t="shared" si="567"/>
        <v>0</v>
      </c>
      <c r="U121" s="72"/>
      <c r="V121" s="71">
        <f t="shared" si="568"/>
        <v>0</v>
      </c>
      <c r="W121" s="72"/>
      <c r="X121" s="71">
        <f t="shared" si="569"/>
        <v>0</v>
      </c>
      <c r="Y121" s="72"/>
      <c r="Z121" s="71">
        <f t="shared" si="570"/>
        <v>0</v>
      </c>
      <c r="AA121" s="72"/>
      <c r="AB121" s="71">
        <f t="shared" si="571"/>
        <v>0</v>
      </c>
      <c r="AC121" s="72"/>
      <c r="AD121" s="71">
        <f t="shared" si="572"/>
        <v>0</v>
      </c>
      <c r="AE121" s="72"/>
      <c r="AF121" s="71">
        <f t="shared" si="573"/>
        <v>0</v>
      </c>
      <c r="AG121" s="74"/>
      <c r="AH121" s="71">
        <f t="shared" si="574"/>
        <v>0</v>
      </c>
      <c r="AI121" s="72"/>
      <c r="AJ121" s="71">
        <f t="shared" si="575"/>
        <v>0</v>
      </c>
      <c r="AK121" s="86"/>
      <c r="AL121" s="71">
        <f t="shared" si="576"/>
        <v>0</v>
      </c>
      <c r="AM121" s="72"/>
      <c r="AN121" s="77">
        <f t="shared" si="577"/>
        <v>0</v>
      </c>
      <c r="AO121" s="72"/>
      <c r="AP121" s="71">
        <f t="shared" si="578"/>
        <v>0</v>
      </c>
      <c r="AQ121" s="72"/>
      <c r="AR121" s="72">
        <f t="shared" si="579"/>
        <v>0</v>
      </c>
      <c r="AS121" s="72"/>
      <c r="AT121" s="72">
        <f t="shared" si="580"/>
        <v>0</v>
      </c>
      <c r="AU121" s="72"/>
      <c r="AV121" s="71">
        <f t="shared" si="581"/>
        <v>0</v>
      </c>
      <c r="AW121" s="72"/>
      <c r="AX121" s="71">
        <f t="shared" si="582"/>
        <v>0</v>
      </c>
      <c r="AY121" s="72"/>
      <c r="AZ121" s="71">
        <f t="shared" si="583"/>
        <v>0</v>
      </c>
      <c r="BA121" s="72"/>
      <c r="BB121" s="71">
        <f t="shared" si="584"/>
        <v>0</v>
      </c>
      <c r="BC121" s="72"/>
      <c r="BD121" s="71">
        <f t="shared" si="585"/>
        <v>0</v>
      </c>
      <c r="BE121" s="72">
        <v>17</v>
      </c>
      <c r="BF121" s="71">
        <f t="shared" si="586"/>
        <v>2949648.2399999998</v>
      </c>
      <c r="BG121" s="72">
        <v>41</v>
      </c>
      <c r="BH121" s="71">
        <f t="shared" si="587"/>
        <v>7113857.5199999996</v>
      </c>
      <c r="BI121" s="72"/>
      <c r="BJ121" s="71">
        <f t="shared" si="588"/>
        <v>0</v>
      </c>
      <c r="BK121" s="72"/>
      <c r="BL121" s="71">
        <f t="shared" si="589"/>
        <v>0</v>
      </c>
      <c r="BM121" s="72"/>
      <c r="BN121" s="71">
        <f t="shared" si="590"/>
        <v>0</v>
      </c>
      <c r="BO121" s="72"/>
      <c r="BP121" s="71">
        <f t="shared" si="591"/>
        <v>0</v>
      </c>
      <c r="BQ121" s="72"/>
      <c r="BR121" s="71">
        <f t="shared" si="592"/>
        <v>0</v>
      </c>
      <c r="BS121" s="72"/>
      <c r="BT121" s="71">
        <f t="shared" si="593"/>
        <v>0</v>
      </c>
      <c r="BU121" s="72"/>
      <c r="BV121" s="71">
        <f t="shared" si="594"/>
        <v>0</v>
      </c>
      <c r="BW121" s="72"/>
      <c r="BX121" s="71">
        <f t="shared" si="595"/>
        <v>0</v>
      </c>
      <c r="BY121" s="72"/>
      <c r="BZ121" s="79">
        <f t="shared" si="596"/>
        <v>0</v>
      </c>
      <c r="CA121" s="72"/>
      <c r="CB121" s="71">
        <f t="shared" si="597"/>
        <v>0</v>
      </c>
      <c r="CC121" s="72"/>
      <c r="CD121" s="71">
        <f t="shared" si="598"/>
        <v>0</v>
      </c>
      <c r="CE121" s="72"/>
      <c r="CF121" s="71">
        <f t="shared" si="599"/>
        <v>0</v>
      </c>
      <c r="CG121" s="72"/>
      <c r="CH121" s="72">
        <f t="shared" si="600"/>
        <v>0</v>
      </c>
      <c r="CI121" s="72"/>
      <c r="CJ121" s="71">
        <f t="shared" si="601"/>
        <v>0</v>
      </c>
      <c r="CK121" s="72"/>
      <c r="CL121" s="71">
        <f t="shared" si="602"/>
        <v>0</v>
      </c>
      <c r="CM121" s="72"/>
      <c r="CN121" s="71">
        <f t="shared" si="603"/>
        <v>0</v>
      </c>
      <c r="CO121" s="72"/>
      <c r="CP121" s="71">
        <f t="shared" si="604"/>
        <v>0</v>
      </c>
      <c r="CQ121" s="72"/>
      <c r="CR121" s="71">
        <f t="shared" si="605"/>
        <v>0</v>
      </c>
      <c r="CS121" s="72"/>
      <c r="CT121" s="71">
        <f t="shared" si="606"/>
        <v>0</v>
      </c>
      <c r="CU121" s="72"/>
      <c r="CV121" s="71">
        <f t="shared" si="607"/>
        <v>0</v>
      </c>
      <c r="CW121" s="86"/>
      <c r="CX121" s="71">
        <f t="shared" si="608"/>
        <v>0</v>
      </c>
      <c r="CY121" s="72"/>
      <c r="CZ121" s="71">
        <f t="shared" si="609"/>
        <v>0</v>
      </c>
      <c r="DA121" s="72"/>
      <c r="DB121" s="77">
        <f t="shared" si="610"/>
        <v>0</v>
      </c>
      <c r="DC121" s="72"/>
      <c r="DD121" s="71">
        <f t="shared" si="611"/>
        <v>0</v>
      </c>
      <c r="DE121" s="87"/>
      <c r="DF121" s="71">
        <f t="shared" si="612"/>
        <v>0</v>
      </c>
      <c r="DG121" s="72"/>
      <c r="DH121" s="71">
        <f t="shared" si="613"/>
        <v>0</v>
      </c>
      <c r="DI121" s="72"/>
      <c r="DJ121" s="71">
        <f t="shared" si="614"/>
        <v>0</v>
      </c>
      <c r="DK121" s="72"/>
      <c r="DL121" s="79">
        <f t="shared" si="615"/>
        <v>0</v>
      </c>
      <c r="DM121" s="81">
        <f t="shared" si="564"/>
        <v>78</v>
      </c>
      <c r="DN121" s="79">
        <f t="shared" si="564"/>
        <v>13244498.959999999</v>
      </c>
    </row>
    <row r="122" spans="1:118" ht="15.75" customHeight="1" x14ac:dyDescent="0.25">
      <c r="A122" s="82"/>
      <c r="B122" s="83">
        <v>94</v>
      </c>
      <c r="C122" s="65" t="s">
        <v>246</v>
      </c>
      <c r="D122" s="66">
        <v>22900</v>
      </c>
      <c r="E122" s="84">
        <v>0.82</v>
      </c>
      <c r="F122" s="84"/>
      <c r="G122" s="67">
        <v>1</v>
      </c>
      <c r="H122" s="68"/>
      <c r="I122" s="66">
        <v>1.4</v>
      </c>
      <c r="J122" s="66">
        <v>1.68</v>
      </c>
      <c r="K122" s="66">
        <v>2.23</v>
      </c>
      <c r="L122" s="69">
        <v>2.57</v>
      </c>
      <c r="M122" s="72">
        <v>286</v>
      </c>
      <c r="N122" s="71">
        <f t="shared" si="296"/>
        <v>8270582.3200000003</v>
      </c>
      <c r="O122" s="72">
        <v>380</v>
      </c>
      <c r="P122" s="72">
        <f t="shared" si="565"/>
        <v>10988885.600000001</v>
      </c>
      <c r="Q122" s="72"/>
      <c r="R122" s="71">
        <f t="shared" si="566"/>
        <v>0</v>
      </c>
      <c r="S122" s="72"/>
      <c r="T122" s="71">
        <f t="shared" si="567"/>
        <v>0</v>
      </c>
      <c r="U122" s="72">
        <v>0</v>
      </c>
      <c r="V122" s="71">
        <f t="shared" si="568"/>
        <v>0</v>
      </c>
      <c r="W122" s="72">
        <v>0</v>
      </c>
      <c r="X122" s="71">
        <f t="shared" si="569"/>
        <v>0</v>
      </c>
      <c r="Y122" s="72"/>
      <c r="Z122" s="71">
        <f t="shared" si="570"/>
        <v>0</v>
      </c>
      <c r="AA122" s="72">
        <v>0</v>
      </c>
      <c r="AB122" s="71">
        <f t="shared" si="571"/>
        <v>0</v>
      </c>
      <c r="AC122" s="72">
        <v>185</v>
      </c>
      <c r="AD122" s="71">
        <f t="shared" si="572"/>
        <v>5349852.2</v>
      </c>
      <c r="AE122" s="72">
        <v>40</v>
      </c>
      <c r="AF122" s="71">
        <f t="shared" si="573"/>
        <v>1472195.2</v>
      </c>
      <c r="AG122" s="74"/>
      <c r="AH122" s="71">
        <f t="shared" si="574"/>
        <v>0</v>
      </c>
      <c r="AI122" s="72">
        <v>132</v>
      </c>
      <c r="AJ122" s="71">
        <f t="shared" si="575"/>
        <v>3817191.8400000003</v>
      </c>
      <c r="AK122" s="86"/>
      <c r="AL122" s="71">
        <f t="shared" si="576"/>
        <v>0</v>
      </c>
      <c r="AM122" s="72">
        <v>136</v>
      </c>
      <c r="AN122" s="77">
        <f t="shared" si="577"/>
        <v>4719437.1839999994</v>
      </c>
      <c r="AO122" s="72"/>
      <c r="AP122" s="71">
        <f t="shared" si="578"/>
        <v>0</v>
      </c>
      <c r="AQ122" s="72">
        <f>21-2</f>
        <v>19</v>
      </c>
      <c r="AR122" s="72">
        <f t="shared" si="579"/>
        <v>449545.32</v>
      </c>
      <c r="AS122" s="72">
        <v>69</v>
      </c>
      <c r="AT122" s="72">
        <f t="shared" si="580"/>
        <v>2086048.0199999996</v>
      </c>
      <c r="AU122" s="72">
        <v>0</v>
      </c>
      <c r="AV122" s="71">
        <f t="shared" si="581"/>
        <v>0</v>
      </c>
      <c r="AW122" s="72">
        <v>0</v>
      </c>
      <c r="AX122" s="71">
        <f t="shared" si="582"/>
        <v>0</v>
      </c>
      <c r="AY122" s="72">
        <v>0</v>
      </c>
      <c r="AZ122" s="71">
        <f t="shared" si="583"/>
        <v>0</v>
      </c>
      <c r="BA122" s="72">
        <v>120</v>
      </c>
      <c r="BB122" s="71">
        <f t="shared" si="584"/>
        <v>3470174.4000000004</v>
      </c>
      <c r="BC122" s="72">
        <v>31</v>
      </c>
      <c r="BD122" s="71">
        <f t="shared" si="585"/>
        <v>896461.72</v>
      </c>
      <c r="BE122" s="72">
        <v>273</v>
      </c>
      <c r="BF122" s="71">
        <f t="shared" si="586"/>
        <v>8612341.9199999999</v>
      </c>
      <c r="BG122" s="72">
        <v>180</v>
      </c>
      <c r="BH122" s="71">
        <f t="shared" si="587"/>
        <v>5678467.2000000002</v>
      </c>
      <c r="BI122" s="72">
        <v>0</v>
      </c>
      <c r="BJ122" s="71">
        <f t="shared" si="588"/>
        <v>0</v>
      </c>
      <c r="BK122" s="72">
        <v>0</v>
      </c>
      <c r="BL122" s="71">
        <f t="shared" si="589"/>
        <v>0</v>
      </c>
      <c r="BM122" s="72">
        <f>430+10</f>
        <v>440</v>
      </c>
      <c r="BN122" s="71">
        <f t="shared" si="590"/>
        <v>15268767.359999999</v>
      </c>
      <c r="BO122" s="72">
        <v>52</v>
      </c>
      <c r="BP122" s="71">
        <f t="shared" si="591"/>
        <v>1640446.0799999998</v>
      </c>
      <c r="BQ122" s="72">
        <v>47</v>
      </c>
      <c r="BR122" s="71">
        <f t="shared" si="592"/>
        <v>1853388.5999999999</v>
      </c>
      <c r="BS122" s="72">
        <v>475</v>
      </c>
      <c r="BT122" s="71">
        <f t="shared" si="593"/>
        <v>13486359.6</v>
      </c>
      <c r="BU122" s="72">
        <v>184</v>
      </c>
      <c r="BV122" s="71">
        <f t="shared" si="594"/>
        <v>7255819.1999999993</v>
      </c>
      <c r="BW122" s="72">
        <v>273</v>
      </c>
      <c r="BX122" s="71">
        <f t="shared" si="595"/>
        <v>8612341.9199999999</v>
      </c>
      <c r="BY122" s="72">
        <v>189</v>
      </c>
      <c r="BZ122" s="79">
        <f t="shared" si="596"/>
        <v>5962390.5599999996</v>
      </c>
      <c r="CA122" s="72">
        <v>0</v>
      </c>
      <c r="CB122" s="71">
        <f t="shared" si="597"/>
        <v>0</v>
      </c>
      <c r="CC122" s="72">
        <v>0</v>
      </c>
      <c r="CD122" s="71">
        <f t="shared" si="598"/>
        <v>0</v>
      </c>
      <c r="CE122" s="72">
        <v>0</v>
      </c>
      <c r="CF122" s="71">
        <f t="shared" si="599"/>
        <v>0</v>
      </c>
      <c r="CG122" s="72"/>
      <c r="CH122" s="72">
        <f t="shared" si="600"/>
        <v>0</v>
      </c>
      <c r="CI122" s="72"/>
      <c r="CJ122" s="71">
        <f t="shared" si="601"/>
        <v>0</v>
      </c>
      <c r="CK122" s="72">
        <v>42</v>
      </c>
      <c r="CL122" s="71">
        <f t="shared" si="602"/>
        <v>772902.47999999986</v>
      </c>
      <c r="CM122" s="72">
        <v>153</v>
      </c>
      <c r="CN122" s="71">
        <f t="shared" si="603"/>
        <v>2815573.3199999994</v>
      </c>
      <c r="CO122" s="72">
        <v>923</v>
      </c>
      <c r="CP122" s="71">
        <f t="shared" si="604"/>
        <v>16985452.119999997</v>
      </c>
      <c r="CQ122" s="72">
        <v>56</v>
      </c>
      <c r="CR122" s="71">
        <f t="shared" si="605"/>
        <v>1663580.5759999999</v>
      </c>
      <c r="CS122" s="72">
        <v>192</v>
      </c>
      <c r="CT122" s="71">
        <f t="shared" si="606"/>
        <v>5703704.8319999985</v>
      </c>
      <c r="CU122" s="72">
        <v>136</v>
      </c>
      <c r="CV122" s="71">
        <f t="shared" si="607"/>
        <v>4290397.4399999995</v>
      </c>
      <c r="CW122" s="86"/>
      <c r="CX122" s="71">
        <f t="shared" si="608"/>
        <v>0</v>
      </c>
      <c r="CY122" s="72"/>
      <c r="CZ122" s="71">
        <f t="shared" si="609"/>
        <v>0</v>
      </c>
      <c r="DA122" s="72"/>
      <c r="DB122" s="77">
        <f t="shared" si="610"/>
        <v>0</v>
      </c>
      <c r="DC122" s="72">
        <v>115</v>
      </c>
      <c r="DD122" s="71">
        <f t="shared" si="611"/>
        <v>3627909.6</v>
      </c>
      <c r="DE122" s="87">
        <v>12</v>
      </c>
      <c r="DF122" s="71">
        <f t="shared" si="612"/>
        <v>454277.37599999999</v>
      </c>
      <c r="DG122" s="72">
        <v>220</v>
      </c>
      <c r="DH122" s="71">
        <f t="shared" si="613"/>
        <v>7842594.1439999985</v>
      </c>
      <c r="DI122" s="72">
        <v>25</v>
      </c>
      <c r="DJ122" s="71">
        <f t="shared" si="614"/>
        <v>1256248.2</v>
      </c>
      <c r="DK122" s="72">
        <v>64</v>
      </c>
      <c r="DL122" s="79">
        <f t="shared" si="615"/>
        <v>3706326.5279999999</v>
      </c>
      <c r="DM122" s="81">
        <f t="shared" si="564"/>
        <v>5449</v>
      </c>
      <c r="DN122" s="79">
        <f t="shared" si="564"/>
        <v>159009662.85999995</v>
      </c>
    </row>
    <row r="123" spans="1:118" ht="15.75" customHeight="1" x14ac:dyDescent="0.25">
      <c r="A123" s="82">
        <v>16</v>
      </c>
      <c r="B123" s="146"/>
      <c r="C123" s="164" t="s">
        <v>247</v>
      </c>
      <c r="D123" s="66">
        <v>22900</v>
      </c>
      <c r="E123" s="147">
        <v>1.2</v>
      </c>
      <c r="F123" s="147"/>
      <c r="G123" s="67">
        <v>1</v>
      </c>
      <c r="H123" s="68"/>
      <c r="I123" s="66">
        <v>1.4</v>
      </c>
      <c r="J123" s="66">
        <v>1.68</v>
      </c>
      <c r="K123" s="66">
        <v>2.23</v>
      </c>
      <c r="L123" s="69">
        <v>2.57</v>
      </c>
      <c r="M123" s="92">
        <f>SUM(M124:M135)</f>
        <v>160</v>
      </c>
      <c r="N123" s="92">
        <f t="shared" ref="N123:BY123" si="616">SUM(N124:N135)</f>
        <v>6669570.0399999991</v>
      </c>
      <c r="O123" s="92">
        <f t="shared" si="616"/>
        <v>2223</v>
      </c>
      <c r="P123" s="92">
        <f t="shared" si="616"/>
        <v>140961247.69999999</v>
      </c>
      <c r="Q123" s="92">
        <f t="shared" si="616"/>
        <v>243</v>
      </c>
      <c r="R123" s="92">
        <f t="shared" si="616"/>
        <v>8156929.6200000001</v>
      </c>
      <c r="S123" s="92">
        <f t="shared" si="616"/>
        <v>1</v>
      </c>
      <c r="T123" s="92">
        <f t="shared" si="616"/>
        <v>186589.19999999998</v>
      </c>
      <c r="U123" s="92">
        <f t="shared" si="616"/>
        <v>0</v>
      </c>
      <c r="V123" s="92">
        <f t="shared" si="616"/>
        <v>0</v>
      </c>
      <c r="W123" s="92">
        <f t="shared" si="616"/>
        <v>0</v>
      </c>
      <c r="X123" s="92">
        <f t="shared" si="616"/>
        <v>0</v>
      </c>
      <c r="Y123" s="92">
        <f t="shared" si="616"/>
        <v>0</v>
      </c>
      <c r="Z123" s="92">
        <f t="shared" si="616"/>
        <v>0</v>
      </c>
      <c r="AA123" s="92">
        <f t="shared" si="616"/>
        <v>0</v>
      </c>
      <c r="AB123" s="92">
        <f t="shared" si="616"/>
        <v>0</v>
      </c>
      <c r="AC123" s="92">
        <f t="shared" si="616"/>
        <v>200</v>
      </c>
      <c r="AD123" s="92">
        <f t="shared" si="616"/>
        <v>4360160</v>
      </c>
      <c r="AE123" s="92">
        <f t="shared" si="616"/>
        <v>0</v>
      </c>
      <c r="AF123" s="92">
        <f t="shared" si="616"/>
        <v>0</v>
      </c>
      <c r="AG123" s="92">
        <f t="shared" si="616"/>
        <v>6</v>
      </c>
      <c r="AH123" s="92">
        <f t="shared" si="616"/>
        <v>296234.39999999997</v>
      </c>
      <c r="AI123" s="92">
        <f t="shared" si="616"/>
        <v>50</v>
      </c>
      <c r="AJ123" s="92">
        <f t="shared" si="616"/>
        <v>1090040</v>
      </c>
      <c r="AK123" s="92">
        <f t="shared" si="616"/>
        <v>2</v>
      </c>
      <c r="AL123" s="92">
        <f t="shared" si="616"/>
        <v>151656.62400000001</v>
      </c>
      <c r="AM123" s="92">
        <f t="shared" si="616"/>
        <v>49</v>
      </c>
      <c r="AN123" s="92">
        <f t="shared" si="616"/>
        <v>1297198.8959999999</v>
      </c>
      <c r="AO123" s="92">
        <v>0</v>
      </c>
      <c r="AP123" s="92">
        <f t="shared" si="616"/>
        <v>0</v>
      </c>
      <c r="AQ123" s="92">
        <f t="shared" si="616"/>
        <v>15</v>
      </c>
      <c r="AR123" s="92">
        <f t="shared" si="616"/>
        <v>316752.8</v>
      </c>
      <c r="AS123" s="92">
        <f t="shared" si="616"/>
        <v>0</v>
      </c>
      <c r="AT123" s="92">
        <f t="shared" si="616"/>
        <v>0</v>
      </c>
      <c r="AU123" s="92">
        <f t="shared" si="616"/>
        <v>0</v>
      </c>
      <c r="AV123" s="92">
        <f t="shared" si="616"/>
        <v>0</v>
      </c>
      <c r="AW123" s="92">
        <f t="shared" si="616"/>
        <v>0</v>
      </c>
      <c r="AX123" s="92">
        <f t="shared" si="616"/>
        <v>0</v>
      </c>
      <c r="AY123" s="92">
        <f t="shared" si="616"/>
        <v>0</v>
      </c>
      <c r="AZ123" s="92">
        <f t="shared" si="616"/>
        <v>0</v>
      </c>
      <c r="BA123" s="92">
        <f t="shared" si="616"/>
        <v>132</v>
      </c>
      <c r="BB123" s="92">
        <f t="shared" si="616"/>
        <v>3486268.52</v>
      </c>
      <c r="BC123" s="92">
        <f t="shared" si="616"/>
        <v>85</v>
      </c>
      <c r="BD123" s="92">
        <f t="shared" si="616"/>
        <v>1811870.9000000001</v>
      </c>
      <c r="BE123" s="92">
        <f t="shared" si="616"/>
        <v>53</v>
      </c>
      <c r="BF123" s="92">
        <f t="shared" si="616"/>
        <v>1660451.52</v>
      </c>
      <c r="BG123" s="92">
        <f t="shared" si="616"/>
        <v>909</v>
      </c>
      <c r="BH123" s="92">
        <f t="shared" si="616"/>
        <v>52009296.527999997</v>
      </c>
      <c r="BI123" s="92">
        <f t="shared" si="616"/>
        <v>21</v>
      </c>
      <c r="BJ123" s="92">
        <f t="shared" si="616"/>
        <v>600971.11199999996</v>
      </c>
      <c r="BK123" s="92">
        <f t="shared" si="616"/>
        <v>0</v>
      </c>
      <c r="BL123" s="92">
        <f t="shared" si="616"/>
        <v>0</v>
      </c>
      <c r="BM123" s="92">
        <f t="shared" si="616"/>
        <v>355</v>
      </c>
      <c r="BN123" s="92">
        <f t="shared" si="616"/>
        <v>9849139.7759999987</v>
      </c>
      <c r="BO123" s="92">
        <f t="shared" si="616"/>
        <v>97</v>
      </c>
      <c r="BP123" s="92">
        <f t="shared" si="616"/>
        <v>2394882</v>
      </c>
      <c r="BQ123" s="92">
        <f t="shared" si="616"/>
        <v>131</v>
      </c>
      <c r="BR123" s="92">
        <f t="shared" si="616"/>
        <v>3603191.34</v>
      </c>
      <c r="BS123" s="92">
        <f t="shared" si="616"/>
        <v>421</v>
      </c>
      <c r="BT123" s="92">
        <f t="shared" si="616"/>
        <v>10973330.088</v>
      </c>
      <c r="BU123" s="92">
        <f t="shared" si="616"/>
        <v>176</v>
      </c>
      <c r="BV123" s="92">
        <f t="shared" si="616"/>
        <v>5911415.1600000001</v>
      </c>
      <c r="BW123" s="92">
        <f t="shared" si="616"/>
        <v>150</v>
      </c>
      <c r="BX123" s="92">
        <f t="shared" si="616"/>
        <v>4352337.3600000003</v>
      </c>
      <c r="BY123" s="92">
        <f t="shared" si="616"/>
        <v>157</v>
      </c>
      <c r="BZ123" s="92">
        <f t="shared" ref="BZ123:DN123" si="617">SUM(BZ124:BZ135)</f>
        <v>4054948.8</v>
      </c>
      <c r="CA123" s="92">
        <f t="shared" si="617"/>
        <v>0</v>
      </c>
      <c r="CB123" s="92">
        <f t="shared" si="617"/>
        <v>0</v>
      </c>
      <c r="CC123" s="92">
        <f t="shared" si="617"/>
        <v>0</v>
      </c>
      <c r="CD123" s="92">
        <f t="shared" si="617"/>
        <v>0</v>
      </c>
      <c r="CE123" s="92">
        <f t="shared" si="617"/>
        <v>0</v>
      </c>
      <c r="CF123" s="92">
        <f t="shared" si="617"/>
        <v>0</v>
      </c>
      <c r="CG123" s="92">
        <f t="shared" si="617"/>
        <v>0</v>
      </c>
      <c r="CH123" s="92">
        <f t="shared" si="617"/>
        <v>0</v>
      </c>
      <c r="CI123" s="92">
        <f t="shared" si="617"/>
        <v>0</v>
      </c>
      <c r="CJ123" s="92">
        <f t="shared" si="617"/>
        <v>0</v>
      </c>
      <c r="CK123" s="92">
        <f t="shared" si="617"/>
        <v>61</v>
      </c>
      <c r="CL123" s="92">
        <f t="shared" si="617"/>
        <v>1329848.8</v>
      </c>
      <c r="CM123" s="92">
        <f t="shared" si="617"/>
        <v>96</v>
      </c>
      <c r="CN123" s="92">
        <f t="shared" si="617"/>
        <v>2092876.7999999998</v>
      </c>
      <c r="CO123" s="92">
        <f t="shared" si="617"/>
        <v>60</v>
      </c>
      <c r="CP123" s="92">
        <f t="shared" si="617"/>
        <v>1308048</v>
      </c>
      <c r="CQ123" s="92">
        <f t="shared" si="617"/>
        <v>56</v>
      </c>
      <c r="CR123" s="92">
        <f t="shared" si="617"/>
        <v>1031302.874</v>
      </c>
      <c r="CS123" s="92">
        <f t="shared" si="617"/>
        <v>141</v>
      </c>
      <c r="CT123" s="92">
        <f t="shared" si="617"/>
        <v>2940264.2780000004</v>
      </c>
      <c r="CU123" s="92">
        <f t="shared" si="617"/>
        <v>187</v>
      </c>
      <c r="CV123" s="92">
        <f t="shared" si="617"/>
        <v>4926724.3199999994</v>
      </c>
      <c r="CW123" s="92">
        <f t="shared" si="617"/>
        <v>25</v>
      </c>
      <c r="CX123" s="92">
        <f t="shared" si="617"/>
        <v>654024</v>
      </c>
      <c r="CY123" s="92">
        <f t="shared" si="617"/>
        <v>0</v>
      </c>
      <c r="CZ123" s="92">
        <f t="shared" si="617"/>
        <v>0</v>
      </c>
      <c r="DA123" s="92">
        <f t="shared" si="617"/>
        <v>0</v>
      </c>
      <c r="DB123" s="95">
        <f t="shared" si="617"/>
        <v>0</v>
      </c>
      <c r="DC123" s="92">
        <f t="shared" si="617"/>
        <v>84</v>
      </c>
      <c r="DD123" s="92">
        <f t="shared" si="617"/>
        <v>2069024.16</v>
      </c>
      <c r="DE123" s="96">
        <f t="shared" si="617"/>
        <v>22</v>
      </c>
      <c r="DF123" s="92">
        <f t="shared" si="617"/>
        <v>552457.92000000004</v>
      </c>
      <c r="DG123" s="92">
        <f t="shared" si="617"/>
        <v>220</v>
      </c>
      <c r="DH123" s="92">
        <f t="shared" si="617"/>
        <v>5966984.116799999</v>
      </c>
      <c r="DI123" s="92">
        <v>44</v>
      </c>
      <c r="DJ123" s="92">
        <f t="shared" si="617"/>
        <v>1333870.04</v>
      </c>
      <c r="DK123" s="92">
        <f t="shared" si="617"/>
        <v>68</v>
      </c>
      <c r="DL123" s="92">
        <f t="shared" si="617"/>
        <v>2552572.3159999996</v>
      </c>
      <c r="DM123" s="92">
        <f t="shared" si="617"/>
        <v>6700</v>
      </c>
      <c r="DN123" s="92">
        <f t="shared" si="617"/>
        <v>290952480.00880003</v>
      </c>
    </row>
    <row r="124" spans="1:118" ht="33.75" customHeight="1" x14ac:dyDescent="0.25">
      <c r="A124" s="82"/>
      <c r="B124" s="83">
        <v>95</v>
      </c>
      <c r="C124" s="65" t="s">
        <v>248</v>
      </c>
      <c r="D124" s="66">
        <v>22900</v>
      </c>
      <c r="E124" s="84">
        <v>0.98</v>
      </c>
      <c r="F124" s="84"/>
      <c r="G124" s="67">
        <v>1</v>
      </c>
      <c r="H124" s="68"/>
      <c r="I124" s="66">
        <v>1.4</v>
      </c>
      <c r="J124" s="66">
        <v>1.68</v>
      </c>
      <c r="K124" s="66">
        <v>2.23</v>
      </c>
      <c r="L124" s="69">
        <v>2.57</v>
      </c>
      <c r="M124" s="72"/>
      <c r="N124" s="71">
        <f t="shared" si="296"/>
        <v>0</v>
      </c>
      <c r="O124" s="72">
        <v>7</v>
      </c>
      <c r="P124" s="72">
        <f>(O124*$D124*$E124*$G124*$I124*$P$12)</f>
        <v>241924.75999999998</v>
      </c>
      <c r="Q124" s="72">
        <v>170</v>
      </c>
      <c r="R124" s="71">
        <f>(Q124*$D124*$E124*$G124*$I124*$R$12)</f>
        <v>5875315.6000000006</v>
      </c>
      <c r="S124" s="72"/>
      <c r="T124" s="71">
        <f t="shared" ref="T124:T125" si="618">(S124/12*7*$D124*$E124*$G124*$I124*$T$12)+(S124/12*5*$D124*$E124*$G124*$I124*$T$13)</f>
        <v>0</v>
      </c>
      <c r="U124" s="72">
        <v>0</v>
      </c>
      <c r="V124" s="71">
        <f>(U124*$D124*$E124*$G124*$I124*$V$12)</f>
        <v>0</v>
      </c>
      <c r="W124" s="72">
        <v>0</v>
      </c>
      <c r="X124" s="71">
        <f>(W124*$D124*$E124*$G124*$I124*$X$12)</f>
        <v>0</v>
      </c>
      <c r="Y124" s="72"/>
      <c r="Z124" s="71">
        <f>(Y124*$D124*$E124*$G124*$I124*$Z$12)</f>
        <v>0</v>
      </c>
      <c r="AA124" s="72">
        <v>0</v>
      </c>
      <c r="AB124" s="71">
        <f>(AA124*$D124*$E124*$G124*$I124*$AB$12)</f>
        <v>0</v>
      </c>
      <c r="AC124" s="72"/>
      <c r="AD124" s="71">
        <f>(AC124*$D124*$E124*$G124*$I124*$AD$12)</f>
        <v>0</v>
      </c>
      <c r="AE124" s="72">
        <v>0</v>
      </c>
      <c r="AF124" s="71">
        <f>(AE124*$D124*$E124*$G124*$I124*$AF$12)</f>
        <v>0</v>
      </c>
      <c r="AG124" s="74"/>
      <c r="AH124" s="71">
        <f>(AG124*$D124*$E124*$G124*$I124*$AH$12)</f>
        <v>0</v>
      </c>
      <c r="AI124" s="72"/>
      <c r="AJ124" s="71">
        <f>(AI124*$D124*$E124*$G124*$I124*$AJ$12)</f>
        <v>0</v>
      </c>
      <c r="AK124" s="86"/>
      <c r="AL124" s="71">
        <f>(AK124*$D124*$E124*$G124*$J124*$AL$12)</f>
        <v>0</v>
      </c>
      <c r="AM124" s="72">
        <v>1</v>
      </c>
      <c r="AN124" s="77">
        <f>(AM124*$D124*$E124*$G124*$J124*$AN$12)</f>
        <v>41472.815999999999</v>
      </c>
      <c r="AO124" s="72"/>
      <c r="AP124" s="71">
        <f>(AO124*$D124*$E124*$G124*$I124*$AP$12)</f>
        <v>0</v>
      </c>
      <c r="AQ124" s="72">
        <v>0</v>
      </c>
      <c r="AR124" s="72">
        <f>(AQ124*$D124*$E124*$G124*$I124*$AR$12)</f>
        <v>0</v>
      </c>
      <c r="AS124" s="72">
        <v>0</v>
      </c>
      <c r="AT124" s="72">
        <f>(AS124*$D124*$E124*$G124*$I124*$AT$12)</f>
        <v>0</v>
      </c>
      <c r="AU124" s="72">
        <v>0</v>
      </c>
      <c r="AV124" s="71">
        <f>(AU124*$D124*$E124*$G124*$I124*$AV$12)</f>
        <v>0</v>
      </c>
      <c r="AW124" s="72">
        <v>0</v>
      </c>
      <c r="AX124" s="71">
        <f>(AW124*$D124*$E124*$G124*$I124*$AX$12)</f>
        <v>0</v>
      </c>
      <c r="AY124" s="72">
        <v>0</v>
      </c>
      <c r="AZ124" s="71">
        <f>(AY124*$D124*$E124*$G124*$I124*$AZ$12)</f>
        <v>0</v>
      </c>
      <c r="BA124" s="72"/>
      <c r="BB124" s="71">
        <f>(BA124*$D124*$E124*$G124*$I124*$BB$12)</f>
        <v>0</v>
      </c>
      <c r="BC124" s="72"/>
      <c r="BD124" s="71">
        <f>(BC124*$D124*$E124*$G124*$I124*$BD$12)</f>
        <v>0</v>
      </c>
      <c r="BE124" s="72">
        <v>7</v>
      </c>
      <c r="BF124" s="71">
        <f>(BE124*$D124*$E124*$G124*$J124*$BF$12)</f>
        <v>263917.92</v>
      </c>
      <c r="BG124" s="72"/>
      <c r="BH124" s="71">
        <f>(BG124*$D124*$E124*$G124*$J124*$BH$12)</f>
        <v>0</v>
      </c>
      <c r="BI124" s="72">
        <v>3</v>
      </c>
      <c r="BJ124" s="71">
        <f>(BI124*$D124*$E124*$G124*$J124*$BJ$12)</f>
        <v>130073.83199999998</v>
      </c>
      <c r="BK124" s="72">
        <v>0</v>
      </c>
      <c r="BL124" s="71">
        <f>(BK124*$D124*$E124*$G124*$J124*$BL$12)</f>
        <v>0</v>
      </c>
      <c r="BM124" s="72">
        <v>1</v>
      </c>
      <c r="BN124" s="71">
        <f>(BM124*$D124*$E124*$G124*$J124*$BN$12)</f>
        <v>41472.815999999999</v>
      </c>
      <c r="BO124" s="72"/>
      <c r="BP124" s="71">
        <f>(BO124*$D124*$E124*$G124*$J124*$BP$12)</f>
        <v>0</v>
      </c>
      <c r="BQ124" s="72">
        <v>1</v>
      </c>
      <c r="BR124" s="71">
        <f>(BQ124*$D124*$E124*$G124*$J124*$BR$12)</f>
        <v>47128.2</v>
      </c>
      <c r="BS124" s="72"/>
      <c r="BT124" s="71">
        <f>(BS124*$D124*$E124*$G124*$J124*$BT$12)</f>
        <v>0</v>
      </c>
      <c r="BU124" s="72">
        <v>3</v>
      </c>
      <c r="BV124" s="71">
        <f>(BU124*$D124*$E124*$G124*$J124*$BV$12)</f>
        <v>141384.59999999998</v>
      </c>
      <c r="BW124" s="72"/>
      <c r="BX124" s="71">
        <f>(BW124*$D124*$E124*$G124*$J124*$BX$12)</f>
        <v>0</v>
      </c>
      <c r="BY124" s="72">
        <v>5</v>
      </c>
      <c r="BZ124" s="79">
        <f>(BY124*$D124*$E124*$G124*$J124*$BZ$12)</f>
        <v>188512.8</v>
      </c>
      <c r="CA124" s="72">
        <v>0</v>
      </c>
      <c r="CB124" s="71">
        <f>(CA124*$D124*$E124*$G124*$I124*$CB$12)</f>
        <v>0</v>
      </c>
      <c r="CC124" s="72"/>
      <c r="CD124" s="71">
        <f>(CC124*$D124*$E124*$G124*$I124*$CD$12)</f>
        <v>0</v>
      </c>
      <c r="CE124" s="72">
        <v>0</v>
      </c>
      <c r="CF124" s="71">
        <f>(CE124*$D124*$E124*$G124*$I124*$CF$12)</f>
        <v>0</v>
      </c>
      <c r="CG124" s="72"/>
      <c r="CH124" s="72">
        <f>(CG124*$D124*$E124*$G124*$I124*$CH$12)</f>
        <v>0</v>
      </c>
      <c r="CI124" s="72"/>
      <c r="CJ124" s="71">
        <f>(CI124*$D124*$E124*$G124*$J124*$CJ$12)</f>
        <v>0</v>
      </c>
      <c r="CK124" s="72">
        <v>0</v>
      </c>
      <c r="CL124" s="71">
        <f>(CK124*$D124*$E124*$G124*$I124*$CL$12)</f>
        <v>0</v>
      </c>
      <c r="CM124" s="72"/>
      <c r="CN124" s="71">
        <f>(CM124*$D124*$E124*$G124*$I124*$CN$12)</f>
        <v>0</v>
      </c>
      <c r="CO124" s="72"/>
      <c r="CP124" s="71">
        <f>(CO124*$D124*$E124*$G124*$I124*$CP$12)</f>
        <v>0</v>
      </c>
      <c r="CQ124" s="72"/>
      <c r="CR124" s="71">
        <f>(CQ124*$D124*$E124*$G124*$I124*$CR$12)</f>
        <v>0</v>
      </c>
      <c r="CS124" s="72">
        <v>1</v>
      </c>
      <c r="CT124" s="71">
        <f>(CS124*$D124*$E124*$G124*$I124*$CT$12)</f>
        <v>35503.243999999999</v>
      </c>
      <c r="CU124" s="72">
        <v>3</v>
      </c>
      <c r="CV124" s="71">
        <f>(CU124*$D124*$E124*$G124*$J124*$CV$12)</f>
        <v>113107.68</v>
      </c>
      <c r="CW124" s="86"/>
      <c r="CX124" s="71">
        <f>(CW124*$D124*$E124*$G124*$J124*$CX$12)</f>
        <v>0</v>
      </c>
      <c r="CY124" s="72"/>
      <c r="CZ124" s="71">
        <f>(CY124*$D124*$E124*$G124*$I124*$CZ$12)</f>
        <v>0</v>
      </c>
      <c r="DA124" s="72">
        <v>0</v>
      </c>
      <c r="DB124" s="77">
        <f>(DA124*$D124*$E124*$G124*$J124*$DB$12)</f>
        <v>0</v>
      </c>
      <c r="DC124" s="72">
        <v>1</v>
      </c>
      <c r="DD124" s="71">
        <f>(DC124*$D124*$E124*$G124*$J124*$DD$12)</f>
        <v>37702.559999999998</v>
      </c>
      <c r="DE124" s="87"/>
      <c r="DF124" s="71">
        <f>(DE124*$D124*$E124*$G124*$J124*$DF$12)</f>
        <v>0</v>
      </c>
      <c r="DG124" s="72">
        <v>3</v>
      </c>
      <c r="DH124" s="71">
        <f>(DG124*$D124*$E124*$G124*$J124*$DH$12)</f>
        <v>127811.67839999998</v>
      </c>
      <c r="DI124" s="72"/>
      <c r="DJ124" s="71">
        <f>(DI124*$D124*$E124*$G124*$K124*$DJ$12)</f>
        <v>0</v>
      </c>
      <c r="DK124" s="72"/>
      <c r="DL124" s="79">
        <f>(DK124*$D124*$E124*$G124*$L124*$DL$12)</f>
        <v>0</v>
      </c>
      <c r="DM124" s="81">
        <f t="shared" ref="DM124:DN135" si="619">SUM(M124,O124,Q124,S124,U124,W124,Y124,AA124,AC124,AE124,AG124,AI124,AK124,AO124,AQ124,CE124,AS124,AU124,AW124,AY124,BA124,CI124,BC124,BE124,BG124,BK124,AM124,BM124,BO124,BQ124,BS124,BU124,BW124,BY124,CA124,CC124,CG124,CK124,CM124,CO124,CQ124,CS124,CU124,CW124,BI124,CY124,DA124,DC124,DE124,DG124,DI124,DK124)</f>
        <v>206</v>
      </c>
      <c r="DN124" s="79">
        <f t="shared" si="619"/>
        <v>7285328.5063999984</v>
      </c>
    </row>
    <row r="125" spans="1:118" ht="33.75" customHeight="1" x14ac:dyDescent="0.25">
      <c r="A125" s="82"/>
      <c r="B125" s="83">
        <v>96</v>
      </c>
      <c r="C125" s="65" t="s">
        <v>249</v>
      </c>
      <c r="D125" s="66">
        <v>22900</v>
      </c>
      <c r="E125" s="84">
        <v>1.49</v>
      </c>
      <c r="F125" s="84"/>
      <c r="G125" s="67">
        <v>1</v>
      </c>
      <c r="H125" s="68"/>
      <c r="I125" s="66">
        <v>1.4</v>
      </c>
      <c r="J125" s="66">
        <v>1.68</v>
      </c>
      <c r="K125" s="66">
        <v>2.23</v>
      </c>
      <c r="L125" s="69">
        <v>2.57</v>
      </c>
      <c r="M125" s="72"/>
      <c r="N125" s="71">
        <f t="shared" si="296"/>
        <v>0</v>
      </c>
      <c r="O125" s="72">
        <v>7</v>
      </c>
      <c r="P125" s="72">
        <f>(O125*$D125*$E125*$G125*$I125*$P$12)</f>
        <v>367824.38</v>
      </c>
      <c r="Q125" s="72"/>
      <c r="R125" s="71">
        <f>(Q125*$D125*$E125*$G125*$I125*$R$12)</f>
        <v>0</v>
      </c>
      <c r="S125" s="72"/>
      <c r="T125" s="71">
        <f t="shared" si="618"/>
        <v>0</v>
      </c>
      <c r="U125" s="72"/>
      <c r="V125" s="71">
        <f>(U125*$D125*$E125*$G125*$I125*$V$12)</f>
        <v>0</v>
      </c>
      <c r="W125" s="72"/>
      <c r="X125" s="71">
        <f>(W125*$D125*$E125*$G125*$I125*$X$12)</f>
        <v>0</v>
      </c>
      <c r="Y125" s="72"/>
      <c r="Z125" s="71">
        <f>(Y125*$D125*$E125*$G125*$I125*$Z$12)</f>
        <v>0</v>
      </c>
      <c r="AA125" s="72"/>
      <c r="AB125" s="71">
        <f>(AA125*$D125*$E125*$G125*$I125*$AB$12)</f>
        <v>0</v>
      </c>
      <c r="AC125" s="72"/>
      <c r="AD125" s="71">
        <f>(AC125*$D125*$E125*$G125*$I125*$AD$12)</f>
        <v>0</v>
      </c>
      <c r="AE125" s="72"/>
      <c r="AF125" s="71">
        <f>(AE125*$D125*$E125*$G125*$I125*$AF$12)</f>
        <v>0</v>
      </c>
      <c r="AG125" s="74"/>
      <c r="AH125" s="71">
        <f>(AG125*$D125*$E125*$G125*$I125*$AH$12)</f>
        <v>0</v>
      </c>
      <c r="AI125" s="72"/>
      <c r="AJ125" s="71">
        <f>(AI125*$D125*$E125*$G125*$I125*$AJ$12)</f>
        <v>0</v>
      </c>
      <c r="AK125" s="86">
        <v>0</v>
      </c>
      <c r="AL125" s="71">
        <f>(AK125*$D125*$E125*$G125*$J125*$AL$12)</f>
        <v>0</v>
      </c>
      <c r="AM125" s="72"/>
      <c r="AN125" s="77">
        <f>(AM125*$D125*$E125*$G125*$J125*$AN$12)</f>
        <v>0</v>
      </c>
      <c r="AO125" s="72"/>
      <c r="AP125" s="71">
        <f>(AO125*$D125*$E125*$G125*$I125*$AP$12)</f>
        <v>0</v>
      </c>
      <c r="AQ125" s="72"/>
      <c r="AR125" s="72">
        <f>(AQ125*$D125*$E125*$G125*$I125*$AR$12)</f>
        <v>0</v>
      </c>
      <c r="AS125" s="72"/>
      <c r="AT125" s="72">
        <f>(AS125*$D125*$E125*$G125*$I125*$AT$12)</f>
        <v>0</v>
      </c>
      <c r="AU125" s="72"/>
      <c r="AV125" s="71">
        <f>(AU125*$D125*$E125*$G125*$I125*$AV$12)</f>
        <v>0</v>
      </c>
      <c r="AW125" s="72"/>
      <c r="AX125" s="71">
        <f>(AW125*$D125*$E125*$G125*$I125*$AX$12)</f>
        <v>0</v>
      </c>
      <c r="AY125" s="72"/>
      <c r="AZ125" s="71">
        <f>(AY125*$D125*$E125*$G125*$I125*$AZ$12)</f>
        <v>0</v>
      </c>
      <c r="BA125" s="72"/>
      <c r="BB125" s="71">
        <f>(BA125*$D125*$E125*$G125*$I125*$BB$12)</f>
        <v>0</v>
      </c>
      <c r="BC125" s="72"/>
      <c r="BD125" s="71">
        <f>(BC125*$D125*$E125*$G125*$I125*$BD$12)</f>
        <v>0</v>
      </c>
      <c r="BE125" s="72"/>
      <c r="BF125" s="71">
        <f>(BE125*$D125*$E125*$G125*$J125*$BF$12)</f>
        <v>0</v>
      </c>
      <c r="BG125" s="72">
        <v>5</v>
      </c>
      <c r="BH125" s="71">
        <f>(BG125*$D125*$E125*$G125*$J125*$BH$12)</f>
        <v>286616.39999999997</v>
      </c>
      <c r="BI125" s="72"/>
      <c r="BJ125" s="71">
        <f>(BI125*$D125*$E125*$G125*$J125*$BJ$12)</f>
        <v>0</v>
      </c>
      <c r="BK125" s="72"/>
      <c r="BL125" s="71">
        <f>(BK125*$D125*$E125*$G125*$J125*$BL$12)</f>
        <v>0</v>
      </c>
      <c r="BM125" s="72">
        <v>1</v>
      </c>
      <c r="BN125" s="71">
        <f>(BM125*$D125*$E125*$G125*$J125*$BN$12)</f>
        <v>63055.608</v>
      </c>
      <c r="BO125" s="72">
        <v>1</v>
      </c>
      <c r="BP125" s="71">
        <f>(BO125*$D125*$E125*$G125*$J125*$BP$12)</f>
        <v>57323.28</v>
      </c>
      <c r="BQ125" s="72"/>
      <c r="BR125" s="71">
        <f>(BQ125*$D125*$E125*$G125*$J125*$BR$12)</f>
        <v>0</v>
      </c>
      <c r="BS125" s="72"/>
      <c r="BT125" s="71">
        <f>(BS125*$D125*$E125*$G125*$J125*$BT$12)</f>
        <v>0</v>
      </c>
      <c r="BU125" s="72">
        <v>1</v>
      </c>
      <c r="BV125" s="71">
        <f>(BU125*$D125*$E125*$G125*$J125*$BV$12)</f>
        <v>71654.100000000006</v>
      </c>
      <c r="BW125" s="72">
        <v>1</v>
      </c>
      <c r="BX125" s="71">
        <f>(BW125*$D125*$E125*$G125*$J125*$BX$12)</f>
        <v>57323.28</v>
      </c>
      <c r="BY125" s="72"/>
      <c r="BZ125" s="79">
        <f>(BY125*$D125*$E125*$G125*$J125*$BZ$12)</f>
        <v>0</v>
      </c>
      <c r="CA125" s="72"/>
      <c r="CB125" s="71">
        <f>(CA125*$D125*$E125*$G125*$I125*$CB$12)</f>
        <v>0</v>
      </c>
      <c r="CC125" s="72"/>
      <c r="CD125" s="71">
        <f>(CC125*$D125*$E125*$G125*$I125*$CD$12)</f>
        <v>0</v>
      </c>
      <c r="CE125" s="72"/>
      <c r="CF125" s="71">
        <f>(CE125*$D125*$E125*$G125*$I125*$CF$12)</f>
        <v>0</v>
      </c>
      <c r="CG125" s="72"/>
      <c r="CH125" s="72">
        <f>(CG125*$D125*$E125*$G125*$I125*$CH$12)</f>
        <v>0</v>
      </c>
      <c r="CI125" s="72"/>
      <c r="CJ125" s="71">
        <f>(CI125*$D125*$E125*$G125*$J125*$CJ$12)</f>
        <v>0</v>
      </c>
      <c r="CK125" s="72"/>
      <c r="CL125" s="71">
        <f>(CK125*$D125*$E125*$G125*$I125*$CL$12)</f>
        <v>0</v>
      </c>
      <c r="CM125" s="72"/>
      <c r="CN125" s="71">
        <f>(CM125*$D125*$E125*$G125*$I125*$CN$12)</f>
        <v>0</v>
      </c>
      <c r="CO125" s="72"/>
      <c r="CP125" s="71">
        <f>(CO125*$D125*$E125*$G125*$I125*$CP$12)</f>
        <v>0</v>
      </c>
      <c r="CQ125" s="72"/>
      <c r="CR125" s="71">
        <f>(CQ125*$D125*$E125*$G125*$I125*$CR$12)</f>
        <v>0</v>
      </c>
      <c r="CS125" s="72"/>
      <c r="CT125" s="71">
        <f>(CS125*$D125*$E125*$G125*$I125*$CT$12)</f>
        <v>0</v>
      </c>
      <c r="CU125" s="72"/>
      <c r="CV125" s="71">
        <f>(CU125*$D125*$E125*$G125*$J125*$CV$12)</f>
        <v>0</v>
      </c>
      <c r="CW125" s="86">
        <v>0</v>
      </c>
      <c r="CX125" s="71">
        <f>(CW125*$D125*$E125*$G125*$J125*$CX$12)</f>
        <v>0</v>
      </c>
      <c r="CY125" s="72"/>
      <c r="CZ125" s="71">
        <f>(CY125*$D125*$E125*$G125*$I125*$CZ$12)</f>
        <v>0</v>
      </c>
      <c r="DA125" s="72"/>
      <c r="DB125" s="77">
        <f>(DA125*$D125*$E125*$G125*$J125*$DB$12)</f>
        <v>0</v>
      </c>
      <c r="DC125" s="72"/>
      <c r="DD125" s="71">
        <f>(DC125*$D125*$E125*$G125*$J125*$DD$12)</f>
        <v>0</v>
      </c>
      <c r="DE125" s="87"/>
      <c r="DF125" s="71">
        <f>(DE125*$D125*$E125*$G125*$J125*$DF$12)</f>
        <v>0</v>
      </c>
      <c r="DG125" s="72"/>
      <c r="DH125" s="71">
        <f>(DG125*$D125*$E125*$G125*$J125*$DH$12)</f>
        <v>0</v>
      </c>
      <c r="DI125" s="72"/>
      <c r="DJ125" s="71">
        <f>(DI125*$D125*$E125*$G125*$K125*$DJ$12)</f>
        <v>0</v>
      </c>
      <c r="DK125" s="72"/>
      <c r="DL125" s="79">
        <f>(DK125*$D125*$E125*$G125*$L125*$DL$12)</f>
        <v>0</v>
      </c>
      <c r="DM125" s="81">
        <f t="shared" si="619"/>
        <v>16</v>
      </c>
      <c r="DN125" s="79">
        <f t="shared" si="619"/>
        <v>903797.04800000007</v>
      </c>
    </row>
    <row r="126" spans="1:118" ht="38.25" customHeight="1" x14ac:dyDescent="0.25">
      <c r="A126" s="82"/>
      <c r="B126" s="83">
        <v>97</v>
      </c>
      <c r="C126" s="65" t="s">
        <v>250</v>
      </c>
      <c r="D126" s="66">
        <v>22900</v>
      </c>
      <c r="E126" s="84">
        <v>0.68</v>
      </c>
      <c r="F126" s="84"/>
      <c r="G126" s="67">
        <v>1</v>
      </c>
      <c r="H126" s="68"/>
      <c r="I126" s="66">
        <v>1.4</v>
      </c>
      <c r="J126" s="66">
        <v>1.68</v>
      </c>
      <c r="K126" s="66">
        <v>2.23</v>
      </c>
      <c r="L126" s="69">
        <v>2.57</v>
      </c>
      <c r="M126" s="72">
        <v>82</v>
      </c>
      <c r="N126" s="71">
        <f>(M126*$D126*$E126*$G126*$I126)</f>
        <v>1787665.5999999999</v>
      </c>
      <c r="O126" s="72">
        <f>613-63</f>
        <v>550</v>
      </c>
      <c r="P126" s="72">
        <f>(O126*$D126*$E126*$G126*$I126)</f>
        <v>11990440</v>
      </c>
      <c r="Q126" s="72">
        <v>35</v>
      </c>
      <c r="R126" s="71">
        <f>(Q126*$D126*$E126*$G126*$I126)</f>
        <v>763028</v>
      </c>
      <c r="S126" s="72"/>
      <c r="T126" s="71">
        <f>(S126*$D126*$E126*$G126*$I126)</f>
        <v>0</v>
      </c>
      <c r="U126" s="72">
        <v>0</v>
      </c>
      <c r="V126" s="71">
        <f>(U126*$D126*$E126*$G126*$I126)</f>
        <v>0</v>
      </c>
      <c r="W126" s="72">
        <v>0</v>
      </c>
      <c r="X126" s="71">
        <f>(W126*$D126*$E126*$G126*$I126)</f>
        <v>0</v>
      </c>
      <c r="Y126" s="72"/>
      <c r="Z126" s="71">
        <f>(Y126*$D126*$E126*$G126*$I126)</f>
        <v>0</v>
      </c>
      <c r="AA126" s="72">
        <v>0</v>
      </c>
      <c r="AB126" s="71">
        <f>(AA126*$D126*$E126*$G126*$I126)</f>
        <v>0</v>
      </c>
      <c r="AC126" s="72">
        <v>200</v>
      </c>
      <c r="AD126" s="71">
        <f>(AC126*$D126*$E126*$G126*$I126)</f>
        <v>4360160</v>
      </c>
      <c r="AE126" s="72">
        <v>0</v>
      </c>
      <c r="AF126" s="71">
        <f>(AE126*$D126*$E126*$G126*$I126)</f>
        <v>0</v>
      </c>
      <c r="AG126" s="74"/>
      <c r="AH126" s="71">
        <f>(AG126*$D126*$E126*$G126*$I126)</f>
        <v>0</v>
      </c>
      <c r="AI126" s="72">
        <v>50</v>
      </c>
      <c r="AJ126" s="71">
        <f>(AI126*$D126*$E126*$G126*$I126)</f>
        <v>1090040</v>
      </c>
      <c r="AK126" s="86"/>
      <c r="AL126" s="71">
        <f>(AK126*$D126*$E126*$G126*$J126)</f>
        <v>0</v>
      </c>
      <c r="AM126" s="72">
        <v>48</v>
      </c>
      <c r="AN126" s="77">
        <f>(AM126*$D126*$E126*$G126*$J126)</f>
        <v>1255726.0799999998</v>
      </c>
      <c r="AO126" s="72"/>
      <c r="AP126" s="71">
        <f>(AO126*$D126*$E126*$G126*$I126)</f>
        <v>0</v>
      </c>
      <c r="AQ126" s="72">
        <v>14</v>
      </c>
      <c r="AR126" s="72">
        <f>(AQ126*$D126*$E126*$G126*$I126)</f>
        <v>305211.2</v>
      </c>
      <c r="AS126" s="72"/>
      <c r="AT126" s="72">
        <f>(AS126*$D126*$E126*$G126*$I126)</f>
        <v>0</v>
      </c>
      <c r="AU126" s="72">
        <v>0</v>
      </c>
      <c r="AV126" s="71">
        <f>(AU126*$D126*$E126*$G126*$I126)</f>
        <v>0</v>
      </c>
      <c r="AW126" s="72">
        <v>0</v>
      </c>
      <c r="AX126" s="71">
        <f>(AW126*$D126*$E126*$G126*$I126)</f>
        <v>0</v>
      </c>
      <c r="AY126" s="72">
        <v>0</v>
      </c>
      <c r="AZ126" s="71">
        <f>(AY126*$D126*$E126*$G126*$I126)</f>
        <v>0</v>
      </c>
      <c r="BA126" s="72">
        <v>68</v>
      </c>
      <c r="BB126" s="71">
        <f>(BA126*$D126*$E126*$G126*$I126)</f>
        <v>1482454.4</v>
      </c>
      <c r="BC126" s="72">
        <v>29</v>
      </c>
      <c r="BD126" s="71">
        <f>(BC126*$D126*$E126*$G126*$I126)</f>
        <v>632223.20000000007</v>
      </c>
      <c r="BE126" s="72">
        <v>34</v>
      </c>
      <c r="BF126" s="71">
        <f>(BE126*$D126*$E126*$G126*$J126)</f>
        <v>889472.64</v>
      </c>
      <c r="BG126" s="72">
        <v>268</v>
      </c>
      <c r="BH126" s="71">
        <f>(BG126*$D126*$E126*$G126*$J126)</f>
        <v>7011137.2800000003</v>
      </c>
      <c r="BI126" s="72">
        <v>18</v>
      </c>
      <c r="BJ126" s="71">
        <f>(BI126*$D126*$E126*$G126*$J126)</f>
        <v>470897.27999999997</v>
      </c>
      <c r="BK126" s="72">
        <v>0</v>
      </c>
      <c r="BL126" s="71">
        <f>(BK126*$D126*$E126*$G126*$J126)</f>
        <v>0</v>
      </c>
      <c r="BM126" s="72">
        <f>272+17</f>
        <v>289</v>
      </c>
      <c r="BN126" s="71">
        <f>(BM126*$D126*$E126*$G126*$J126)</f>
        <v>7560517.4399999995</v>
      </c>
      <c r="BO126" s="72">
        <v>20</v>
      </c>
      <c r="BP126" s="71">
        <f>(BO126*$D126*$E126*$G126*$J126)</f>
        <v>523219.19999999995</v>
      </c>
      <c r="BQ126" s="72">
        <v>28</v>
      </c>
      <c r="BR126" s="71">
        <f>(BQ126*$D126*$E126*$G126*$J126)</f>
        <v>732506.88000000012</v>
      </c>
      <c r="BS126" s="72">
        <v>416</v>
      </c>
      <c r="BT126" s="71">
        <f>(BS126*$D126*$E126*$G126*$J126)</f>
        <v>10882959.359999999</v>
      </c>
      <c r="BU126" s="72">
        <v>81</v>
      </c>
      <c r="BV126" s="71">
        <f>(BU126*$D126*$E126*$G126*$J126)</f>
        <v>2119037.7599999998</v>
      </c>
      <c r="BW126" s="72">
        <v>72</v>
      </c>
      <c r="BX126" s="71">
        <f>(BW126*$D126*$E126*$G126*$J126)</f>
        <v>1883589.1199999999</v>
      </c>
      <c r="BY126" s="78">
        <f>120+7</f>
        <v>127</v>
      </c>
      <c r="BZ126" s="79">
        <f>(BY126*$D126*$E126*$G126*$J126)</f>
        <v>3322441.9200000004</v>
      </c>
      <c r="CA126" s="72">
        <v>0</v>
      </c>
      <c r="CB126" s="71">
        <f>(CA126*$D126*$E126*$G126*$I126)</f>
        <v>0</v>
      </c>
      <c r="CC126" s="72">
        <v>0</v>
      </c>
      <c r="CD126" s="71">
        <f>(CC126*$D126*$E126*$G126*$I126)</f>
        <v>0</v>
      </c>
      <c r="CE126" s="72">
        <v>0</v>
      </c>
      <c r="CF126" s="71">
        <f>(CE126*$D126*$E126*$G126*$I126)</f>
        <v>0</v>
      </c>
      <c r="CG126" s="72"/>
      <c r="CH126" s="72">
        <f>(CG126*$D126*$E126*$G126*$I126)</f>
        <v>0</v>
      </c>
      <c r="CI126" s="72"/>
      <c r="CJ126" s="71">
        <f>(CI126*$D126*$E126*$G126*$J126)</f>
        <v>0</v>
      </c>
      <c r="CK126" s="72">
        <v>61</v>
      </c>
      <c r="CL126" s="71">
        <f>(CK126*$D126*$E126*$G126*$I126)</f>
        <v>1329848.8</v>
      </c>
      <c r="CM126" s="72">
        <v>96</v>
      </c>
      <c r="CN126" s="71">
        <f>(CM126*$D126*$E126*$G126*$I126)</f>
        <v>2092876.7999999998</v>
      </c>
      <c r="CO126" s="72">
        <v>60</v>
      </c>
      <c r="CP126" s="71">
        <f>(CO126*$D126*$E126*$G126*$I126)</f>
        <v>1308048</v>
      </c>
      <c r="CQ126" s="72">
        <v>21</v>
      </c>
      <c r="CR126" s="71">
        <f>(CQ126*$D126*$E126*$G126*$I126)</f>
        <v>457816.8</v>
      </c>
      <c r="CS126" s="72">
        <v>106</v>
      </c>
      <c r="CT126" s="71">
        <f>(CS126*$D126*$E126*$G126*$I126)</f>
        <v>2310884.8000000003</v>
      </c>
      <c r="CU126" s="72">
        <v>184</v>
      </c>
      <c r="CV126" s="71">
        <f>(CU126*$D126*$E126*$G126*$J126)</f>
        <v>4813616.6399999997</v>
      </c>
      <c r="CW126" s="86">
        <v>25</v>
      </c>
      <c r="CX126" s="71">
        <f>(CW126*$D126*$E126*$G126*$J126)</f>
        <v>654024</v>
      </c>
      <c r="CY126" s="72"/>
      <c r="CZ126" s="71">
        <f>(CY126*$D126*$E126*$G126*$I126)</f>
        <v>0</v>
      </c>
      <c r="DA126" s="72">
        <v>0</v>
      </c>
      <c r="DB126" s="77">
        <f>(DA126*$D126*$E126*$G126*$J126)</f>
        <v>0</v>
      </c>
      <c r="DC126" s="72">
        <v>70</v>
      </c>
      <c r="DD126" s="71">
        <f>(DC126*$D126*$E126*$G126*$J126)</f>
        <v>1831267.2</v>
      </c>
      <c r="DE126" s="87">
        <v>19</v>
      </c>
      <c r="DF126" s="71">
        <f>(DE126*$D126*$E126*$G126*$J126)</f>
        <v>497058.24</v>
      </c>
      <c r="DG126" s="72">
        <v>190</v>
      </c>
      <c r="DH126" s="71">
        <f>(DG126*$D126*$E126*$G126*$J126)</f>
        <v>4970582.3999999994</v>
      </c>
      <c r="DI126" s="72">
        <v>25</v>
      </c>
      <c r="DJ126" s="71">
        <f>(DI126*$D126*$E126*$G126*$K126)</f>
        <v>868139</v>
      </c>
      <c r="DK126" s="72">
        <v>50</v>
      </c>
      <c r="DL126" s="79">
        <f>(DK126*$D126*$E126*$G126*$L126)</f>
        <v>2001001.9999999998</v>
      </c>
      <c r="DM126" s="81">
        <f t="shared" si="619"/>
        <v>3336</v>
      </c>
      <c r="DN126" s="79">
        <f t="shared" si="619"/>
        <v>82197892.039999992</v>
      </c>
    </row>
    <row r="127" spans="1:118" ht="38.25" customHeight="1" x14ac:dyDescent="0.25">
      <c r="A127" s="82"/>
      <c r="B127" s="83">
        <v>98</v>
      </c>
      <c r="C127" s="65" t="s">
        <v>251</v>
      </c>
      <c r="D127" s="66">
        <v>22900</v>
      </c>
      <c r="E127" s="84">
        <v>1.01</v>
      </c>
      <c r="F127" s="84"/>
      <c r="G127" s="67">
        <v>1</v>
      </c>
      <c r="H127" s="68"/>
      <c r="I127" s="66">
        <v>1.4</v>
      </c>
      <c r="J127" s="66">
        <v>1.68</v>
      </c>
      <c r="K127" s="66">
        <v>2.23</v>
      </c>
      <c r="L127" s="69">
        <v>2.57</v>
      </c>
      <c r="M127" s="72">
        <v>4</v>
      </c>
      <c r="N127" s="71">
        <f t="shared" si="296"/>
        <v>142474.64000000001</v>
      </c>
      <c r="O127" s="72">
        <v>57</v>
      </c>
      <c r="P127" s="72">
        <f>(O127*$D127*$E127*$G127*$I127*$P$12)</f>
        <v>2030263.62</v>
      </c>
      <c r="Q127" s="72">
        <v>36</v>
      </c>
      <c r="R127" s="71">
        <f>(Q127*$D127*$E127*$G127*$I127*$R$12)</f>
        <v>1282271.76</v>
      </c>
      <c r="S127" s="72"/>
      <c r="T127" s="71">
        <f t="shared" ref="T127:T128" si="620">(S127/12*7*$D127*$E127*$G127*$I127*$T$12)+(S127/12*5*$D127*$E127*$G127*$I127*$T$13)</f>
        <v>0</v>
      </c>
      <c r="U127" s="72"/>
      <c r="V127" s="71">
        <f>(U127*$D127*$E127*$G127*$I127*$V$12)</f>
        <v>0</v>
      </c>
      <c r="W127" s="72"/>
      <c r="X127" s="71">
        <f>(W127*$D127*$E127*$G127*$I127*$X$12)</f>
        <v>0</v>
      </c>
      <c r="Y127" s="72"/>
      <c r="Z127" s="71">
        <f>(Y127*$D127*$E127*$G127*$I127*$Z$12)</f>
        <v>0</v>
      </c>
      <c r="AA127" s="72"/>
      <c r="AB127" s="71">
        <f>(AA127*$D127*$E127*$G127*$I127*$AB$12)</f>
        <v>0</v>
      </c>
      <c r="AC127" s="72"/>
      <c r="AD127" s="71">
        <f>(AC127*$D127*$E127*$G127*$I127*$AD$12)</f>
        <v>0</v>
      </c>
      <c r="AE127" s="72"/>
      <c r="AF127" s="71">
        <f>(AE127*$D127*$E127*$G127*$I127*$AF$12)</f>
        <v>0</v>
      </c>
      <c r="AG127" s="74"/>
      <c r="AH127" s="71">
        <f>(AG127*$D127*$E127*$G127*$I127*$AH$12)</f>
        <v>0</v>
      </c>
      <c r="AI127" s="72"/>
      <c r="AJ127" s="71">
        <f>(AI127*$D127*$E127*$G127*$I127*$AJ$12)</f>
        <v>0</v>
      </c>
      <c r="AK127" s="86"/>
      <c r="AL127" s="71">
        <f>(AK127*$D127*$E127*$G127*$J127*$AL$12)</f>
        <v>0</v>
      </c>
      <c r="AM127" s="72"/>
      <c r="AN127" s="77">
        <f>(AM127*$D127*$E127*$G127*$J127*$AN$12)</f>
        <v>0</v>
      </c>
      <c r="AO127" s="72"/>
      <c r="AP127" s="71">
        <f>(AO127*$D127*$E127*$G127*$I127*$AP$12)</f>
        <v>0</v>
      </c>
      <c r="AQ127" s="72"/>
      <c r="AR127" s="72">
        <f>(AQ127*$D127*$E127*$G127*$I127*$AR$12)</f>
        <v>0</v>
      </c>
      <c r="AS127" s="72"/>
      <c r="AT127" s="72">
        <f>(AS127*$D127*$E127*$G127*$I127*$AT$12)</f>
        <v>0</v>
      </c>
      <c r="AU127" s="72"/>
      <c r="AV127" s="71">
        <f>(AU127*$D127*$E127*$G127*$I127*$AV$12)</f>
        <v>0</v>
      </c>
      <c r="AW127" s="72"/>
      <c r="AX127" s="71">
        <f>(AW127*$D127*$E127*$G127*$I127*$AX$12)</f>
        <v>0</v>
      </c>
      <c r="AY127" s="72"/>
      <c r="AZ127" s="71">
        <f>(AY127*$D127*$E127*$G127*$I127*$AZ$12)</f>
        <v>0</v>
      </c>
      <c r="BA127" s="72">
        <v>2</v>
      </c>
      <c r="BB127" s="71">
        <f>(BA127*$D127*$E127*$G127*$I127*$BB$12)</f>
        <v>71237.320000000007</v>
      </c>
      <c r="BC127" s="72">
        <v>5</v>
      </c>
      <c r="BD127" s="71">
        <f>(BC127*$D127*$E127*$G127*$I127*$BD$12)</f>
        <v>178093.30000000002</v>
      </c>
      <c r="BE127" s="72">
        <v>10</v>
      </c>
      <c r="BF127" s="71">
        <f>(BE127*$D127*$E127*$G127*$J127*$BF$12)</f>
        <v>388567.2</v>
      </c>
      <c r="BG127" s="72">
        <v>30</v>
      </c>
      <c r="BH127" s="71">
        <f>(BG127*$D127*$E127*$G127*$J127*$BH$12)</f>
        <v>1165701.5999999999</v>
      </c>
      <c r="BI127" s="72"/>
      <c r="BJ127" s="71">
        <f>(BI127*$D127*$E127*$G127*$J127*$BJ$12)</f>
        <v>0</v>
      </c>
      <c r="BK127" s="72"/>
      <c r="BL127" s="71">
        <f>(BK127*$D127*$E127*$G127*$J127*$BL$12)</f>
        <v>0</v>
      </c>
      <c r="BM127" s="72">
        <v>15</v>
      </c>
      <c r="BN127" s="71">
        <f>(BM127*$D127*$E127*$G127*$J127*$BN$12)</f>
        <v>641135.88</v>
      </c>
      <c r="BO127" s="72">
        <v>5</v>
      </c>
      <c r="BP127" s="71">
        <f>(BO127*$D127*$E127*$G127*$J127*$BP$12)</f>
        <v>194283.6</v>
      </c>
      <c r="BQ127" s="72">
        <v>4</v>
      </c>
      <c r="BR127" s="71">
        <f>(BQ127*$D127*$E127*$G127*$J127*$BR$12)</f>
        <v>194283.6</v>
      </c>
      <c r="BS127" s="72">
        <v>1</v>
      </c>
      <c r="BT127" s="71">
        <f>(BS127*$D127*$E127*$G127*$J127*$BT$12)</f>
        <v>34971.048000000003</v>
      </c>
      <c r="BU127" s="72">
        <v>7</v>
      </c>
      <c r="BV127" s="71">
        <f>(BU127*$D127*$E127*$G127*$J127*$BV$12)</f>
        <v>339996.3</v>
      </c>
      <c r="BW127" s="72">
        <v>5</v>
      </c>
      <c r="BX127" s="71">
        <f>(BW127*$D127*$E127*$G127*$J127*$BX$12)</f>
        <v>194283.6</v>
      </c>
      <c r="BY127" s="72"/>
      <c r="BZ127" s="79">
        <f>(BY127*$D127*$E127*$G127*$J127*$BZ$12)</f>
        <v>0</v>
      </c>
      <c r="CA127" s="72"/>
      <c r="CB127" s="71">
        <f>(CA127*$D127*$E127*$G127*$I127*$CB$12)</f>
        <v>0</v>
      </c>
      <c r="CC127" s="72"/>
      <c r="CD127" s="71">
        <f>(CC127*$D127*$E127*$G127*$I127*$CD$12)</f>
        <v>0</v>
      </c>
      <c r="CE127" s="72"/>
      <c r="CF127" s="71">
        <f>(CE127*$D127*$E127*$G127*$I127*$CF$12)</f>
        <v>0</v>
      </c>
      <c r="CG127" s="72"/>
      <c r="CH127" s="72">
        <f>(CG127*$D127*$E127*$G127*$I127*$CH$12)</f>
        <v>0</v>
      </c>
      <c r="CI127" s="72"/>
      <c r="CJ127" s="71">
        <f>(CI127*$D127*$E127*$G127*$J127*$CJ$12)</f>
        <v>0</v>
      </c>
      <c r="CK127" s="72"/>
      <c r="CL127" s="71">
        <f>(CK127*$D127*$E127*$G127*$I127*$CL$12)</f>
        <v>0</v>
      </c>
      <c r="CM127" s="72"/>
      <c r="CN127" s="71">
        <f>(CM127*$D127*$E127*$G127*$I127*$CN$12)</f>
        <v>0</v>
      </c>
      <c r="CO127" s="72"/>
      <c r="CP127" s="71">
        <f>(CO127*$D127*$E127*$G127*$I127*$CP$12)</f>
        <v>0</v>
      </c>
      <c r="CQ127" s="72">
        <v>3</v>
      </c>
      <c r="CR127" s="71">
        <f>(CQ127*$D127*$E127*$G127*$I127*$CR$12)</f>
        <v>109770.23399999998</v>
      </c>
      <c r="CS127" s="72">
        <v>3</v>
      </c>
      <c r="CT127" s="71">
        <f>(CS127*$D127*$E127*$G127*$I127*$CT$12)</f>
        <v>109770.23399999998</v>
      </c>
      <c r="CU127" s="72"/>
      <c r="CV127" s="71">
        <f>(CU127*$D127*$E127*$G127*$J127*$CV$12)</f>
        <v>0</v>
      </c>
      <c r="CW127" s="86"/>
      <c r="CX127" s="71">
        <f>(CW127*$D127*$E127*$G127*$J127*$CX$12)</f>
        <v>0</v>
      </c>
      <c r="CY127" s="72"/>
      <c r="CZ127" s="71">
        <f>(CY127*$D127*$E127*$G127*$I127*$CZ$12)</f>
        <v>0</v>
      </c>
      <c r="DA127" s="72"/>
      <c r="DB127" s="77">
        <f>(DA127*$D127*$E127*$G127*$J127*$DB$12)</f>
        <v>0</v>
      </c>
      <c r="DC127" s="72"/>
      <c r="DD127" s="71">
        <f>(DC127*$D127*$E127*$G127*$J127*$DD$12)</f>
        <v>0</v>
      </c>
      <c r="DE127" s="87"/>
      <c r="DF127" s="71">
        <f>(DE127*$D127*$E127*$G127*$J127*$DF$12)</f>
        <v>0</v>
      </c>
      <c r="DG127" s="72">
        <v>4</v>
      </c>
      <c r="DH127" s="71">
        <f>(DG127*$D127*$E127*$G127*$J127*$DH$12)</f>
        <v>175632.3744</v>
      </c>
      <c r="DI127" s="72"/>
      <c r="DJ127" s="71">
        <f>(DI127*$D127*$E127*$G127*$K127*$DJ$12)</f>
        <v>0</v>
      </c>
      <c r="DK127" s="72">
        <v>1</v>
      </c>
      <c r="DL127" s="79">
        <f>(DK127*$D127*$E127*$G127*$L127*$DL$12)</f>
        <v>71329.835999999996</v>
      </c>
      <c r="DM127" s="81">
        <f t="shared" si="619"/>
        <v>192</v>
      </c>
      <c r="DN127" s="79">
        <f t="shared" si="619"/>
        <v>7324066.1464</v>
      </c>
    </row>
    <row r="128" spans="1:118" ht="15.75" customHeight="1" x14ac:dyDescent="0.25">
      <c r="A128" s="82"/>
      <c r="B128" s="83">
        <v>99</v>
      </c>
      <c r="C128" s="65" t="s">
        <v>252</v>
      </c>
      <c r="D128" s="66">
        <v>22900</v>
      </c>
      <c r="E128" s="84">
        <v>0.4</v>
      </c>
      <c r="F128" s="84"/>
      <c r="G128" s="67">
        <v>1</v>
      </c>
      <c r="H128" s="68"/>
      <c r="I128" s="66">
        <v>1.4</v>
      </c>
      <c r="J128" s="66">
        <v>1.68</v>
      </c>
      <c r="K128" s="66">
        <v>2.23</v>
      </c>
      <c r="L128" s="69">
        <v>2.57</v>
      </c>
      <c r="M128" s="72"/>
      <c r="N128" s="71">
        <f t="shared" si="296"/>
        <v>0</v>
      </c>
      <c r="O128" s="72">
        <v>401</v>
      </c>
      <c r="P128" s="72">
        <f>(O128*$D128*$E128*$G128*$I128*$P$12)</f>
        <v>5656666.4000000004</v>
      </c>
      <c r="Q128" s="72"/>
      <c r="R128" s="71">
        <f>(Q128*$D128*$E128*$G128*$I128*$R$12)</f>
        <v>0</v>
      </c>
      <c r="S128" s="72"/>
      <c r="T128" s="71">
        <f t="shared" si="620"/>
        <v>0</v>
      </c>
      <c r="U128" s="72">
        <v>0</v>
      </c>
      <c r="V128" s="71">
        <f>(U128*$D128*$E128*$G128*$I128*$V$12)</f>
        <v>0</v>
      </c>
      <c r="W128" s="72">
        <v>0</v>
      </c>
      <c r="X128" s="71">
        <f>(W128*$D128*$E128*$G128*$I128*$X$12)</f>
        <v>0</v>
      </c>
      <c r="Y128" s="72"/>
      <c r="Z128" s="71">
        <f>(Y128*$D128*$E128*$G128*$I128*$Z$12)</f>
        <v>0</v>
      </c>
      <c r="AA128" s="72">
        <v>0</v>
      </c>
      <c r="AB128" s="71">
        <f>(AA128*$D128*$E128*$G128*$I128*$AB$12)</f>
        <v>0</v>
      </c>
      <c r="AC128" s="72"/>
      <c r="AD128" s="71">
        <f>(AC128*$D128*$E128*$G128*$I128*$AD$12)</f>
        <v>0</v>
      </c>
      <c r="AE128" s="72">
        <v>0</v>
      </c>
      <c r="AF128" s="71">
        <f>(AE128*$D128*$E128*$G128*$I128*$AF$12)</f>
        <v>0</v>
      </c>
      <c r="AG128" s="74"/>
      <c r="AH128" s="71">
        <f>(AG128*$D128*$E128*$G128*$I128*$AH$12)</f>
        <v>0</v>
      </c>
      <c r="AI128" s="72"/>
      <c r="AJ128" s="71">
        <f>(AI128*$D128*$E128*$G128*$I128*$AJ$12)</f>
        <v>0</v>
      </c>
      <c r="AK128" s="86"/>
      <c r="AL128" s="71">
        <f>(AK128*$D128*$E128*$G128*$J128*$AL$12)</f>
        <v>0</v>
      </c>
      <c r="AM128" s="72"/>
      <c r="AN128" s="77">
        <f>(AM128*$D128*$E128*$G128*$J128*$AN$12)</f>
        <v>0</v>
      </c>
      <c r="AO128" s="72"/>
      <c r="AP128" s="71">
        <f>(AO128*$D128*$E128*$G128*$I128*$AP$12)</f>
        <v>0</v>
      </c>
      <c r="AQ128" s="72">
        <v>1</v>
      </c>
      <c r="AR128" s="72">
        <f>(AQ128*$D128*$E128*$G128*$I128*$AR$12)</f>
        <v>11541.6</v>
      </c>
      <c r="AS128" s="72">
        <v>0</v>
      </c>
      <c r="AT128" s="72">
        <f>(AS128*$D128*$E128*$G128*$I128*$AT$12)</f>
        <v>0</v>
      </c>
      <c r="AU128" s="72">
        <v>0</v>
      </c>
      <c r="AV128" s="71">
        <f>(AU128*$D128*$E128*$G128*$I128*$AV$12)</f>
        <v>0</v>
      </c>
      <c r="AW128" s="72">
        <v>0</v>
      </c>
      <c r="AX128" s="71">
        <f>(AW128*$D128*$E128*$G128*$I128*$AX$12)</f>
        <v>0</v>
      </c>
      <c r="AY128" s="72">
        <v>0</v>
      </c>
      <c r="AZ128" s="71">
        <f>(AY128*$D128*$E128*$G128*$I128*$AZ$12)</f>
        <v>0</v>
      </c>
      <c r="BA128" s="72">
        <v>32</v>
      </c>
      <c r="BB128" s="71">
        <f>(BA128*$D128*$E128*$G128*$I128*$BB$12)</f>
        <v>451404.80000000005</v>
      </c>
      <c r="BC128" s="72">
        <v>43</v>
      </c>
      <c r="BD128" s="71">
        <f>(BC128*$D128*$E128*$G128*$I128*$BD$12)</f>
        <v>606575.20000000007</v>
      </c>
      <c r="BE128" s="72"/>
      <c r="BF128" s="71">
        <f>(BE128*$D128*$E128*$G128*$J128*$BF$12)</f>
        <v>0</v>
      </c>
      <c r="BG128" s="72">
        <v>240</v>
      </c>
      <c r="BH128" s="71">
        <f>(BG128*$D128*$E128*$G128*$J128*$BH$12)</f>
        <v>3693312</v>
      </c>
      <c r="BI128" s="72"/>
      <c r="BJ128" s="71">
        <f>(BI128*$D128*$E128*$G128*$J128*$BJ$12)</f>
        <v>0</v>
      </c>
      <c r="BK128" s="72">
        <v>0</v>
      </c>
      <c r="BL128" s="71">
        <f>(BK128*$D128*$E128*$G128*$J128*$BL$12)</f>
        <v>0</v>
      </c>
      <c r="BM128" s="72">
        <v>31</v>
      </c>
      <c r="BN128" s="71">
        <f>(BM128*$D128*$E128*$G128*$J128*$BN$12)</f>
        <v>524758.08000000007</v>
      </c>
      <c r="BO128" s="72">
        <v>65</v>
      </c>
      <c r="BP128" s="71">
        <f>(BO128*$D128*$E128*$G128*$J128*$BP$12)</f>
        <v>1000272</v>
      </c>
      <c r="BQ128" s="72">
        <v>87</v>
      </c>
      <c r="BR128" s="71">
        <f>(BQ128*$D128*$E128*$G128*$J128*$BR$12)</f>
        <v>1673531.9999999998</v>
      </c>
      <c r="BS128" s="72">
        <v>4</v>
      </c>
      <c r="BT128" s="71">
        <f>(BS128*$D128*$E128*$G128*$J128*$BT$12)</f>
        <v>55399.68</v>
      </c>
      <c r="BU128" s="72">
        <v>64</v>
      </c>
      <c r="BV128" s="71">
        <f>(BU128*$D128*$E128*$G128*$J128*$BV$12)</f>
        <v>1231104</v>
      </c>
      <c r="BW128" s="72">
        <v>55</v>
      </c>
      <c r="BX128" s="71">
        <f>(BW128*$D128*$E128*$G128*$J128*$BX$12)</f>
        <v>846384</v>
      </c>
      <c r="BY128" s="72">
        <v>20</v>
      </c>
      <c r="BZ128" s="79">
        <f>(BY128*$D128*$E128*$G128*$J128*$BZ$12)</f>
        <v>307776</v>
      </c>
      <c r="CA128" s="72">
        <v>0</v>
      </c>
      <c r="CB128" s="71">
        <f>(CA128*$D128*$E128*$G128*$I128*$CB$12)</f>
        <v>0</v>
      </c>
      <c r="CC128" s="72">
        <v>0</v>
      </c>
      <c r="CD128" s="71">
        <f>(CC128*$D128*$E128*$G128*$I128*$CD$12)</f>
        <v>0</v>
      </c>
      <c r="CE128" s="72">
        <v>0</v>
      </c>
      <c r="CF128" s="71">
        <f>(CE128*$D128*$E128*$G128*$I128*$CF$12)</f>
        <v>0</v>
      </c>
      <c r="CG128" s="72"/>
      <c r="CH128" s="72">
        <f>(CG128*$D128*$E128*$G128*$I128*$CH$12)</f>
        <v>0</v>
      </c>
      <c r="CI128" s="72"/>
      <c r="CJ128" s="71">
        <f>(CI128*$D128*$E128*$G128*$J128*$CJ$12)</f>
        <v>0</v>
      </c>
      <c r="CK128" s="72"/>
      <c r="CL128" s="71">
        <f>(CK128*$D128*$E128*$G128*$I128*$CL$12)</f>
        <v>0</v>
      </c>
      <c r="CM128" s="72"/>
      <c r="CN128" s="71">
        <f>(CM128*$D128*$E128*$G128*$I128*$CN$12)</f>
        <v>0</v>
      </c>
      <c r="CO128" s="72"/>
      <c r="CP128" s="71">
        <f>(CO128*$D128*$E128*$G128*$I128*$CP$12)</f>
        <v>0</v>
      </c>
      <c r="CQ128" s="72">
        <v>32</v>
      </c>
      <c r="CR128" s="71">
        <f>(CQ128*$D128*$E128*$G128*$I128*$CR$12)</f>
        <v>463715.83999999997</v>
      </c>
      <c r="CS128" s="72">
        <v>30</v>
      </c>
      <c r="CT128" s="71">
        <f>(CS128*$D128*$E128*$G128*$I128*$CT$12)</f>
        <v>434733.6</v>
      </c>
      <c r="CU128" s="72"/>
      <c r="CV128" s="71">
        <f>(CU128*$D128*$E128*$G128*$J128*$CV$12)</f>
        <v>0</v>
      </c>
      <c r="CW128" s="86"/>
      <c r="CX128" s="71">
        <f>(CW128*$D128*$E128*$G128*$J128*$CX$12)</f>
        <v>0</v>
      </c>
      <c r="CY128" s="72"/>
      <c r="CZ128" s="71">
        <f>(CY128*$D128*$E128*$G128*$I128*$CZ$12)</f>
        <v>0</v>
      </c>
      <c r="DA128" s="72">
        <v>0</v>
      </c>
      <c r="DB128" s="77">
        <f>(DA128*$D128*$E128*$G128*$J128*$DB$12)</f>
        <v>0</v>
      </c>
      <c r="DC128" s="72">
        <v>13</v>
      </c>
      <c r="DD128" s="71">
        <f>(DC128*$D128*$E128*$G128*$J128*$DD$12)</f>
        <v>200054.39999999999</v>
      </c>
      <c r="DE128" s="87">
        <v>3</v>
      </c>
      <c r="DF128" s="71">
        <f>(DE128*$D128*$E128*$G128*$J128*$DF$12)</f>
        <v>55399.68</v>
      </c>
      <c r="DG128" s="72">
        <v>16</v>
      </c>
      <c r="DH128" s="71">
        <f>(DG128*$D128*$E128*$G128*$J128*$DH$12)</f>
        <v>278229.50399999996</v>
      </c>
      <c r="DI128" s="72">
        <v>19</v>
      </c>
      <c r="DJ128" s="71">
        <f>(DI128*$D128*$E128*$G128*$K128*$DJ$12)</f>
        <v>465731.04</v>
      </c>
      <c r="DK128" s="72">
        <v>17</v>
      </c>
      <c r="DL128" s="79">
        <f>(DK128*$D128*$E128*$G128*$L128*$DL$12)</f>
        <v>480240.47999999992</v>
      </c>
      <c r="DM128" s="81">
        <f t="shared" si="619"/>
        <v>1173</v>
      </c>
      <c r="DN128" s="79">
        <f t="shared" si="619"/>
        <v>18436830.303999998</v>
      </c>
    </row>
    <row r="129" spans="1:118" ht="36.75" customHeight="1" x14ac:dyDescent="0.25">
      <c r="A129" s="82"/>
      <c r="B129" s="83">
        <v>100</v>
      </c>
      <c r="C129" s="65" t="s">
        <v>253</v>
      </c>
      <c r="D129" s="66">
        <v>22900</v>
      </c>
      <c r="E129" s="84">
        <v>1.54</v>
      </c>
      <c r="F129" s="84"/>
      <c r="G129" s="130">
        <v>1</v>
      </c>
      <c r="H129" s="131"/>
      <c r="I129" s="66">
        <v>1.4</v>
      </c>
      <c r="J129" s="66">
        <v>1.68</v>
      </c>
      <c r="K129" s="66">
        <v>2.23</v>
      </c>
      <c r="L129" s="69">
        <v>2.57</v>
      </c>
      <c r="M129" s="72">
        <v>7</v>
      </c>
      <c r="N129" s="71">
        <f t="shared" ref="N129" si="621">(M129*$D129*$E129*$G129*$I129)</f>
        <v>345606.8</v>
      </c>
      <c r="O129" s="72">
        <v>440</v>
      </c>
      <c r="P129" s="72">
        <f t="shared" ref="P129" si="622">(O129*$D129*$E129*$G129*$I129)</f>
        <v>21723856</v>
      </c>
      <c r="Q129" s="72"/>
      <c r="R129" s="71">
        <f t="shared" ref="R129" si="623">(Q129*$D129*$E129*$G129*$I129)</f>
        <v>0</v>
      </c>
      <c r="S129" s="72"/>
      <c r="T129" s="71">
        <f t="shared" ref="T129" si="624">(S129*$D129*$E129*$G129*$I129)</f>
        <v>0</v>
      </c>
      <c r="U129" s="72">
        <v>0</v>
      </c>
      <c r="V129" s="71">
        <f t="shared" ref="V129" si="625">(U129*$D129*$E129*$G129*$I129)</f>
        <v>0</v>
      </c>
      <c r="W129" s="72">
        <v>0</v>
      </c>
      <c r="X129" s="71">
        <f t="shared" ref="X129" si="626">(W129*$D129*$E129*$G129*$I129)</f>
        <v>0</v>
      </c>
      <c r="Y129" s="72"/>
      <c r="Z129" s="71">
        <f t="shared" ref="Z129" si="627">(Y129*$D129*$E129*$G129*$I129)</f>
        <v>0</v>
      </c>
      <c r="AA129" s="72">
        <v>0</v>
      </c>
      <c r="AB129" s="71">
        <f t="shared" ref="AB129" si="628">(AA129*$D129*$E129*$G129*$I129)</f>
        <v>0</v>
      </c>
      <c r="AC129" s="72"/>
      <c r="AD129" s="71">
        <f t="shared" ref="AD129" si="629">(AC129*$D129*$E129*$G129*$I129)</f>
        <v>0</v>
      </c>
      <c r="AE129" s="72">
        <v>0</v>
      </c>
      <c r="AF129" s="71">
        <f t="shared" ref="AF129" si="630">(AE129*$D129*$E129*$G129*$I129)</f>
        <v>0</v>
      </c>
      <c r="AG129" s="72">
        <v>6</v>
      </c>
      <c r="AH129" s="71">
        <f t="shared" ref="AH129" si="631">(AG129*$D129*$E129*$G129*$I129)</f>
        <v>296234.39999999997</v>
      </c>
      <c r="AI129" s="72"/>
      <c r="AJ129" s="71">
        <f t="shared" ref="AJ129" si="632">(AI129*$D129*$E129*$G129*$I129)</f>
        <v>0</v>
      </c>
      <c r="AK129" s="86"/>
      <c r="AL129" s="71">
        <f t="shared" ref="AL129" si="633">(AK129*$D129*$E129*$G129*$J129)</f>
        <v>0</v>
      </c>
      <c r="AM129" s="72"/>
      <c r="AN129" s="77">
        <f t="shared" ref="AN129" si="634">(AM129*$D129*$E129*$G129*$J129)</f>
        <v>0</v>
      </c>
      <c r="AO129" s="72"/>
      <c r="AP129" s="71">
        <f t="shared" ref="AP129" si="635">(AO129*$D129*$E129*$G129*$I129)</f>
        <v>0</v>
      </c>
      <c r="AQ129" s="72">
        <v>0</v>
      </c>
      <c r="AR129" s="72">
        <f t="shared" ref="AR129" si="636">(AQ129*$D129*$E129*$G129*$I129)</f>
        <v>0</v>
      </c>
      <c r="AS129" s="72">
        <v>0</v>
      </c>
      <c r="AT129" s="72">
        <f t="shared" ref="AT129" si="637">(AS129*$D129*$E129*$G129*$I129)</f>
        <v>0</v>
      </c>
      <c r="AU129" s="72">
        <v>0</v>
      </c>
      <c r="AV129" s="71">
        <f t="shared" ref="AV129" si="638">(AU129*$D129*$E129*$G129*$I129)</f>
        <v>0</v>
      </c>
      <c r="AW129" s="72">
        <v>0</v>
      </c>
      <c r="AX129" s="71">
        <f t="shared" ref="AX129" si="639">(AW129*$D129*$E129*$G129*$I129)</f>
        <v>0</v>
      </c>
      <c r="AY129" s="72">
        <v>0</v>
      </c>
      <c r="AZ129" s="71">
        <f t="shared" ref="AZ129" si="640">(AY129*$D129*$E129*$G129*$I129)</f>
        <v>0</v>
      </c>
      <c r="BA129" s="72">
        <v>30</v>
      </c>
      <c r="BB129" s="71">
        <f t="shared" ref="BB129" si="641">(BA129*$D129*$E129*$G129*$I129)</f>
        <v>1481172</v>
      </c>
      <c r="BC129" s="72">
        <v>8</v>
      </c>
      <c r="BD129" s="71">
        <f t="shared" ref="BD129" si="642">(BC129*$D129*$E129*$G129*$I129)</f>
        <v>394979.19999999995</v>
      </c>
      <c r="BE129" s="72">
        <v>2</v>
      </c>
      <c r="BF129" s="71">
        <f t="shared" ref="BF129" si="643">(BE129*$D129*$E129*$G129*$J129)</f>
        <v>118493.75999999999</v>
      </c>
      <c r="BG129" s="72">
        <v>197</v>
      </c>
      <c r="BH129" s="71">
        <f t="shared" ref="BH129" si="644">(BG129*$D129*$E129*$G129*$J129)</f>
        <v>11671635.359999999</v>
      </c>
      <c r="BI129" s="72">
        <v>0</v>
      </c>
      <c r="BJ129" s="71">
        <f t="shared" ref="BJ129" si="645">(BI129*$D129*$E129*$G129*$J129)</f>
        <v>0</v>
      </c>
      <c r="BK129" s="72">
        <v>0</v>
      </c>
      <c r="BL129" s="71">
        <f t="shared" ref="BL129" si="646">(BK129*$D129*$E129*$G129*$J129)</f>
        <v>0</v>
      </c>
      <c r="BM129" s="72">
        <v>15</v>
      </c>
      <c r="BN129" s="71">
        <f t="shared" ref="BN129" si="647">(BM129*$D129*$E129*$G129*$J129)</f>
        <v>888703.2</v>
      </c>
      <c r="BO129" s="72">
        <v>4</v>
      </c>
      <c r="BP129" s="71">
        <f t="shared" ref="BP129" si="648">(BO129*$D129*$E129*$G129*$J129)</f>
        <v>236987.51999999999</v>
      </c>
      <c r="BQ129" s="72">
        <v>9</v>
      </c>
      <c r="BR129" s="71">
        <f t="shared" ref="BR129" si="649">(BQ129*$D129*$E129*$G129*$J129)</f>
        <v>533221.91999999993</v>
      </c>
      <c r="BS129" s="72"/>
      <c r="BT129" s="71">
        <f t="shared" ref="BT129" si="650">(BS129*$D129*$E129*$G129*$J129)</f>
        <v>0</v>
      </c>
      <c r="BU129" s="72">
        <v>15</v>
      </c>
      <c r="BV129" s="71">
        <f t="shared" ref="BV129" si="651">(BU129*$D129*$E129*$G129*$J129)</f>
        <v>888703.2</v>
      </c>
      <c r="BW129" s="72">
        <v>8</v>
      </c>
      <c r="BX129" s="71">
        <f t="shared" ref="BX129" si="652">(BW129*$D129*$E129*$G129*$J129)</f>
        <v>473975.03999999998</v>
      </c>
      <c r="BY129" s="72">
        <v>2</v>
      </c>
      <c r="BZ129" s="79">
        <f t="shared" ref="BZ129" si="653">(BY129*$D129*$E129*$G129*$J129)</f>
        <v>118493.75999999999</v>
      </c>
      <c r="CA129" s="72">
        <v>0</v>
      </c>
      <c r="CB129" s="71">
        <f t="shared" ref="CB129" si="654">(CA129*$D129*$E129*$G129*$I129)</f>
        <v>0</v>
      </c>
      <c r="CC129" s="72">
        <v>0</v>
      </c>
      <c r="CD129" s="71">
        <f t="shared" ref="CD129" si="655">(CC129*$D129*$E129*$G129*$I129)</f>
        <v>0</v>
      </c>
      <c r="CE129" s="72">
        <v>0</v>
      </c>
      <c r="CF129" s="71">
        <f t="shared" ref="CF129" si="656">(CE129*$D129*$E129*$G129*$I129)</f>
        <v>0</v>
      </c>
      <c r="CG129" s="72"/>
      <c r="CH129" s="72">
        <f t="shared" ref="CH129" si="657">(CG129*$D129*$E129*$G129*$I129)</f>
        <v>0</v>
      </c>
      <c r="CI129" s="72"/>
      <c r="CJ129" s="71">
        <f t="shared" ref="CJ129" si="658">(CI129*$D129*$E129*$G129*$J129)</f>
        <v>0</v>
      </c>
      <c r="CK129" s="72">
        <v>0</v>
      </c>
      <c r="CL129" s="71">
        <f t="shared" ref="CL129" si="659">(CK129*$D129*$E129*$G129*$I129)</f>
        <v>0</v>
      </c>
      <c r="CM129" s="72"/>
      <c r="CN129" s="71">
        <f t="shared" ref="CN129" si="660">(CM129*$D129*$E129*$G129*$I129)</f>
        <v>0</v>
      </c>
      <c r="CO129" s="72"/>
      <c r="CP129" s="71">
        <f t="shared" ref="CP129" si="661">(CO129*$D129*$E129*$G129*$I129)</f>
        <v>0</v>
      </c>
      <c r="CQ129" s="72"/>
      <c r="CR129" s="71">
        <f t="shared" ref="CR129" si="662">(CQ129*$D129*$E129*$G129*$I129)</f>
        <v>0</v>
      </c>
      <c r="CS129" s="72">
        <v>1</v>
      </c>
      <c r="CT129" s="71">
        <f t="shared" ref="CT129" si="663">(CS129*$D129*$E129*$G129*$I129)</f>
        <v>49372.399999999994</v>
      </c>
      <c r="CU129" s="72">
        <v>0</v>
      </c>
      <c r="CV129" s="71">
        <f t="shared" ref="CV129" si="664">(CU129*$D129*$E129*$G129*$J129)</f>
        <v>0</v>
      </c>
      <c r="CW129" s="86"/>
      <c r="CX129" s="71">
        <f t="shared" ref="CX129" si="665">(CW129*$D129*$E129*$G129*$J129)</f>
        <v>0</v>
      </c>
      <c r="CY129" s="72"/>
      <c r="CZ129" s="71">
        <f t="shared" ref="CZ129" si="666">(CY129*$D129*$E129*$G129*$I129)</f>
        <v>0</v>
      </c>
      <c r="DA129" s="72">
        <v>0</v>
      </c>
      <c r="DB129" s="77">
        <f t="shared" ref="DB129" si="667">(DA129*$D129*$E129*$G129*$J129)</f>
        <v>0</v>
      </c>
      <c r="DC129" s="72"/>
      <c r="DD129" s="71">
        <f t="shared" ref="DD129" si="668">(DC129*$D129*$E129*$G129*$J129)</f>
        <v>0</v>
      </c>
      <c r="DE129" s="87"/>
      <c r="DF129" s="71">
        <f t="shared" ref="DF129" si="669">(DE129*$D129*$E129*$G129*$J129)</f>
        <v>0</v>
      </c>
      <c r="DG129" s="72">
        <v>7</v>
      </c>
      <c r="DH129" s="71">
        <f t="shared" ref="DH129" si="670">(DG129*$D129*$E129*$G129*$J129)</f>
        <v>414728.16</v>
      </c>
      <c r="DI129" s="72"/>
      <c r="DJ129" s="71">
        <f t="shared" ref="DJ129" si="671">(DI129*$D129*$E129*$G129*$K129)</f>
        <v>0</v>
      </c>
      <c r="DK129" s="72"/>
      <c r="DL129" s="79">
        <f t="shared" ref="DL129" si="672">(DK129*$D129*$E129*$G129*$L129)</f>
        <v>0</v>
      </c>
      <c r="DM129" s="81">
        <f t="shared" si="619"/>
        <v>751</v>
      </c>
      <c r="DN129" s="79">
        <f t="shared" si="619"/>
        <v>39636162.719999999</v>
      </c>
    </row>
    <row r="130" spans="1:118" ht="30" customHeight="1" x14ac:dyDescent="0.25">
      <c r="A130" s="82"/>
      <c r="B130" s="83">
        <v>101</v>
      </c>
      <c r="C130" s="65" t="s">
        <v>254</v>
      </c>
      <c r="D130" s="66">
        <v>22900</v>
      </c>
      <c r="E130" s="84">
        <v>4.13</v>
      </c>
      <c r="F130" s="84"/>
      <c r="G130" s="67">
        <v>1</v>
      </c>
      <c r="H130" s="68"/>
      <c r="I130" s="66">
        <v>1.4</v>
      </c>
      <c r="J130" s="66">
        <v>1.68</v>
      </c>
      <c r="K130" s="66">
        <v>2.23</v>
      </c>
      <c r="L130" s="69">
        <v>2.57</v>
      </c>
      <c r="M130" s="72"/>
      <c r="N130" s="71">
        <f t="shared" si="296"/>
        <v>0</v>
      </c>
      <c r="O130" s="72">
        <v>252</v>
      </c>
      <c r="P130" s="72">
        <f>(O130*$D130*$E130*$G130*$I130*$P$12)</f>
        <v>36703442.160000004</v>
      </c>
      <c r="Q130" s="72"/>
      <c r="R130" s="71">
        <f>(Q130*$D130*$E130*$G130*$I130*$R$12)</f>
        <v>0</v>
      </c>
      <c r="S130" s="72"/>
      <c r="T130" s="71">
        <f>(S130/12*7*$D130*$E130*$G130*$I130*$T$12)+(S130/12*5*$D130*$E130*$G130*$I130*$T$13)</f>
        <v>0</v>
      </c>
      <c r="U130" s="72">
        <v>0</v>
      </c>
      <c r="V130" s="71">
        <f>(U130*$D130*$E130*$G130*$I130*$V$12)</f>
        <v>0</v>
      </c>
      <c r="W130" s="72">
        <v>0</v>
      </c>
      <c r="X130" s="71">
        <f>(W130*$D130*$E130*$G130*$I130*$X$12)</f>
        <v>0</v>
      </c>
      <c r="Y130" s="72"/>
      <c r="Z130" s="71">
        <f>(Y130*$D130*$E130*$G130*$I130*$Z$12)</f>
        <v>0</v>
      </c>
      <c r="AA130" s="72">
        <v>0</v>
      </c>
      <c r="AB130" s="71">
        <f>(AA130*$D130*$E130*$G130*$I130*$AB$12)</f>
        <v>0</v>
      </c>
      <c r="AC130" s="72"/>
      <c r="AD130" s="71">
        <f>(AC130*$D130*$E130*$G130*$I130*$AD$12)</f>
        <v>0</v>
      </c>
      <c r="AE130" s="72">
        <v>0</v>
      </c>
      <c r="AF130" s="71">
        <f>(AE130*$D130*$E130*$G130*$I130*$AF$12)</f>
        <v>0</v>
      </c>
      <c r="AG130" s="72"/>
      <c r="AH130" s="71">
        <f>(AG130*$D130*$E130*$G130*$I130*$AH$12)</f>
        <v>0</v>
      </c>
      <c r="AI130" s="72"/>
      <c r="AJ130" s="71">
        <f>(AI130*$D130*$E130*$G130*$I130*$AJ$12)</f>
        <v>0</v>
      </c>
      <c r="AK130" s="86"/>
      <c r="AL130" s="71">
        <f>(AK130*$D130*$E130*$G130*$J130*$AL$12)</f>
        <v>0</v>
      </c>
      <c r="AM130" s="72">
        <v>0</v>
      </c>
      <c r="AN130" s="77">
        <f>(AM130*$D130*$E130*$G130*$J130*$AN$12)</f>
        <v>0</v>
      </c>
      <c r="AO130" s="72"/>
      <c r="AP130" s="71">
        <f>(AO130*$D130*$E130*$G130*$I130*$AP$12)</f>
        <v>0</v>
      </c>
      <c r="AQ130" s="72">
        <v>0</v>
      </c>
      <c r="AR130" s="72">
        <f>(AQ130*$D130*$E130*$G130*$I130*$AR$12)</f>
        <v>0</v>
      </c>
      <c r="AS130" s="72">
        <v>0</v>
      </c>
      <c r="AT130" s="72">
        <f>(AS130*$D130*$E130*$G130*$I130*$AT$12)</f>
        <v>0</v>
      </c>
      <c r="AU130" s="72">
        <v>0</v>
      </c>
      <c r="AV130" s="71">
        <f>(AU130*$D130*$E130*$G130*$I130*$AV$12)</f>
        <v>0</v>
      </c>
      <c r="AW130" s="72">
        <v>0</v>
      </c>
      <c r="AX130" s="71">
        <f>(AW130*$D130*$E130*$G130*$I130*$AX$12)</f>
        <v>0</v>
      </c>
      <c r="AY130" s="72">
        <v>0</v>
      </c>
      <c r="AZ130" s="71">
        <f>(AY130*$D130*$E130*$G130*$I130*$AZ$12)</f>
        <v>0</v>
      </c>
      <c r="BA130" s="72"/>
      <c r="BB130" s="71">
        <f>(BA130*$D130*$E130*$G130*$I130*$BB$12)</f>
        <v>0</v>
      </c>
      <c r="BC130" s="72"/>
      <c r="BD130" s="71">
        <f>(BC130*$D130*$E130*$G130*$I130*$BD$12)</f>
        <v>0</v>
      </c>
      <c r="BE130" s="72"/>
      <c r="BF130" s="71">
        <f>(BE130*$D130*$E130*$G130*$J130*$BF$12)</f>
        <v>0</v>
      </c>
      <c r="BG130" s="72">
        <v>41</v>
      </c>
      <c r="BH130" s="71">
        <f>(BG130*$D130*$E130*$G130*$J130*$BH$12)</f>
        <v>6514463.7599999998</v>
      </c>
      <c r="BI130" s="72">
        <v>0</v>
      </c>
      <c r="BJ130" s="71">
        <f>(BI130*$D130*$E130*$G130*$J130*$BJ$12)</f>
        <v>0</v>
      </c>
      <c r="BK130" s="72">
        <v>0</v>
      </c>
      <c r="BL130" s="71">
        <f>(BK130*$D130*$E130*$G130*$J130*$BL$12)</f>
        <v>0</v>
      </c>
      <c r="BM130" s="72"/>
      <c r="BN130" s="71">
        <f>(BM130*$D130*$E130*$G130*$J130*$BN$12)</f>
        <v>0</v>
      </c>
      <c r="BO130" s="72">
        <v>1</v>
      </c>
      <c r="BP130" s="71">
        <f>(BO130*$D130*$E130*$G130*$J130*$BP$12)</f>
        <v>158889.35999999999</v>
      </c>
      <c r="BQ130" s="72">
        <v>1</v>
      </c>
      <c r="BR130" s="71">
        <f>(BQ130*$D130*$E130*$G130*$J130*$BR$12)</f>
        <v>198611.69999999998</v>
      </c>
      <c r="BS130" s="72"/>
      <c r="BT130" s="71">
        <f>(BS130*$D130*$E130*$G130*$J130*$BT$12)</f>
        <v>0</v>
      </c>
      <c r="BU130" s="72"/>
      <c r="BV130" s="71">
        <f>(BU130*$D130*$E130*$G130*$J130*$BV$12)</f>
        <v>0</v>
      </c>
      <c r="BW130" s="72">
        <v>3</v>
      </c>
      <c r="BX130" s="71">
        <f>(BW130*$D130*$E130*$G130*$J130*$BX$12)</f>
        <v>476668.07999999996</v>
      </c>
      <c r="BY130" s="72"/>
      <c r="BZ130" s="79">
        <f>(BY130*$D130*$E130*$G130*$J130*$BZ$12)</f>
        <v>0</v>
      </c>
      <c r="CA130" s="72">
        <v>0</v>
      </c>
      <c r="CB130" s="71">
        <f>(CA130*$D130*$E130*$G130*$I130*$CB$12)</f>
        <v>0</v>
      </c>
      <c r="CC130" s="72">
        <v>0</v>
      </c>
      <c r="CD130" s="71">
        <f>(CC130*$D130*$E130*$G130*$I130*$CD$12)</f>
        <v>0</v>
      </c>
      <c r="CE130" s="72">
        <v>0</v>
      </c>
      <c r="CF130" s="71">
        <f>(CE130*$D130*$E130*$G130*$I130*$CF$12)</f>
        <v>0</v>
      </c>
      <c r="CG130" s="72"/>
      <c r="CH130" s="72">
        <f>(CG130*$D130*$E130*$G130*$I130*$CH$12)</f>
        <v>0</v>
      </c>
      <c r="CI130" s="72"/>
      <c r="CJ130" s="71">
        <f>(CI130*$D130*$E130*$G130*$J130*$CJ$12)</f>
        <v>0</v>
      </c>
      <c r="CK130" s="72">
        <v>0</v>
      </c>
      <c r="CL130" s="71">
        <f>(CK130*$D130*$E130*$G130*$I130*$CL$12)</f>
        <v>0</v>
      </c>
      <c r="CM130" s="72"/>
      <c r="CN130" s="71">
        <f>(CM130*$D130*$E130*$G130*$I130*$CN$12)</f>
        <v>0</v>
      </c>
      <c r="CO130" s="72"/>
      <c r="CP130" s="71">
        <f>(CO130*$D130*$E130*$G130*$I130*$CP$12)</f>
        <v>0</v>
      </c>
      <c r="CQ130" s="72"/>
      <c r="CR130" s="71">
        <f>(CQ130*$D130*$E130*$G130*$I130*$CR$12)</f>
        <v>0</v>
      </c>
      <c r="CS130" s="72"/>
      <c r="CT130" s="71">
        <f>(CS130*$D130*$E130*$G130*$I130*$CT$12)</f>
        <v>0</v>
      </c>
      <c r="CU130" s="72">
        <v>0</v>
      </c>
      <c r="CV130" s="71">
        <f>(CU130*$D130*$E130*$G130*$J130*$CV$12)</f>
        <v>0</v>
      </c>
      <c r="CW130" s="86"/>
      <c r="CX130" s="71">
        <f>(CW130*$D130*$E130*$G130*$J130*$CX$12)</f>
        <v>0</v>
      </c>
      <c r="CY130" s="72"/>
      <c r="CZ130" s="71">
        <f>(CY130*$D130*$E130*$G130*$I130*$CZ$12)</f>
        <v>0</v>
      </c>
      <c r="DA130" s="72">
        <v>0</v>
      </c>
      <c r="DB130" s="77">
        <f>(DA130*$D130*$E130*$G130*$J130*$DB$12)</f>
        <v>0</v>
      </c>
      <c r="DC130" s="72">
        <v>0</v>
      </c>
      <c r="DD130" s="71">
        <f>(DC130*$D130*$E130*$G130*$J130*$DD$12)</f>
        <v>0</v>
      </c>
      <c r="DE130" s="87"/>
      <c r="DF130" s="71">
        <f>(DE130*$D130*$E130*$G130*$J130*$DF$12)</f>
        <v>0</v>
      </c>
      <c r="DG130" s="72"/>
      <c r="DH130" s="71">
        <f>(DG130*$D130*$E130*$G130*$J130*$DH$12)</f>
        <v>0</v>
      </c>
      <c r="DI130" s="72"/>
      <c r="DJ130" s="71">
        <f>(DI130*$D130*$E130*$G130*$K130*$DJ$12)</f>
        <v>0</v>
      </c>
      <c r="DK130" s="72"/>
      <c r="DL130" s="79">
        <f>(DK130*$D130*$E130*$G130*$L130*$DL$12)</f>
        <v>0</v>
      </c>
      <c r="DM130" s="81">
        <f t="shared" si="619"/>
        <v>298</v>
      </c>
      <c r="DN130" s="79">
        <f t="shared" si="619"/>
        <v>44052075.060000002</v>
      </c>
    </row>
    <row r="131" spans="1:118" ht="30" x14ac:dyDescent="0.25">
      <c r="A131" s="82"/>
      <c r="B131" s="83">
        <v>102</v>
      </c>
      <c r="C131" s="65" t="s">
        <v>255</v>
      </c>
      <c r="D131" s="66">
        <v>22900</v>
      </c>
      <c r="E131" s="84">
        <v>5.82</v>
      </c>
      <c r="F131" s="84"/>
      <c r="G131" s="130">
        <v>1</v>
      </c>
      <c r="H131" s="131"/>
      <c r="I131" s="66">
        <v>1.4</v>
      </c>
      <c r="J131" s="66">
        <v>1.68</v>
      </c>
      <c r="K131" s="66">
        <v>2.23</v>
      </c>
      <c r="L131" s="69">
        <v>2.57</v>
      </c>
      <c r="M131" s="72">
        <v>2</v>
      </c>
      <c r="N131" s="71">
        <f t="shared" ref="N131" si="673">(M131*$D131*$E131*$G131*$I131)</f>
        <v>373178.39999999997</v>
      </c>
      <c r="O131" s="72">
        <v>260</v>
      </c>
      <c r="P131" s="72">
        <f t="shared" ref="P131" si="674">(O131*$D131*$E131*$G131*$I131)</f>
        <v>48513192</v>
      </c>
      <c r="Q131" s="72">
        <v>1</v>
      </c>
      <c r="R131" s="71">
        <f t="shared" ref="R131" si="675">(Q131*$D131*$E131*$G131*$I131)</f>
        <v>186589.19999999998</v>
      </c>
      <c r="S131" s="72">
        <v>1</v>
      </c>
      <c r="T131" s="71">
        <f t="shared" ref="T131" si="676">(S131*$D131*$E131*$G131*$I131)</f>
        <v>186589.19999999998</v>
      </c>
      <c r="U131" s="72">
        <v>0</v>
      </c>
      <c r="V131" s="71">
        <f t="shared" ref="V131" si="677">(U131*$D131*$E131*$G131*$I131)</f>
        <v>0</v>
      </c>
      <c r="W131" s="72">
        <v>0</v>
      </c>
      <c r="X131" s="71">
        <f t="shared" ref="X131" si="678">(W131*$D131*$E131*$G131*$I131)</f>
        <v>0</v>
      </c>
      <c r="Y131" s="72"/>
      <c r="Z131" s="71">
        <f t="shared" ref="Z131" si="679">(Y131*$D131*$E131*$G131*$I131)</f>
        <v>0</v>
      </c>
      <c r="AA131" s="72">
        <v>0</v>
      </c>
      <c r="AB131" s="71">
        <f t="shared" ref="AB131" si="680">(AA131*$D131*$E131*$G131*$I131)</f>
        <v>0</v>
      </c>
      <c r="AC131" s="72"/>
      <c r="AD131" s="71">
        <f t="shared" ref="AD131" si="681">(AC131*$D131*$E131*$G131*$I131)</f>
        <v>0</v>
      </c>
      <c r="AE131" s="72">
        <v>0</v>
      </c>
      <c r="AF131" s="71">
        <f t="shared" ref="AF131" si="682">(AE131*$D131*$E131*$G131*$I131)</f>
        <v>0</v>
      </c>
      <c r="AG131" s="74"/>
      <c r="AH131" s="71">
        <f t="shared" ref="AH131" si="683">(AG131*$D131*$E131*$G131*$I131)</f>
        <v>0</v>
      </c>
      <c r="AI131" s="72"/>
      <c r="AJ131" s="71">
        <f t="shared" ref="AJ131" si="684">(AI131*$D131*$E131*$G131*$I131)</f>
        <v>0</v>
      </c>
      <c r="AK131" s="86"/>
      <c r="AL131" s="71">
        <f t="shared" ref="AL131" si="685">(AK131*$D131*$E131*$G131*$J131)</f>
        <v>0</v>
      </c>
      <c r="AM131" s="72">
        <v>0</v>
      </c>
      <c r="AN131" s="77">
        <f t="shared" ref="AN131" si="686">(AM131*$D131*$E131*$G131*$J131)</f>
        <v>0</v>
      </c>
      <c r="AO131" s="72"/>
      <c r="AP131" s="71">
        <f t="shared" ref="AP131" si="687">(AO131*$D131*$E131*$G131*$I131)</f>
        <v>0</v>
      </c>
      <c r="AQ131" s="72">
        <v>0</v>
      </c>
      <c r="AR131" s="72">
        <f t="shared" ref="AR131" si="688">(AQ131*$D131*$E131*$G131*$I131)</f>
        <v>0</v>
      </c>
      <c r="AS131" s="72"/>
      <c r="AT131" s="72">
        <f t="shared" ref="AT131" si="689">(AS131*$D131*$E131*$G131*$I131)</f>
        <v>0</v>
      </c>
      <c r="AU131" s="72">
        <v>0</v>
      </c>
      <c r="AV131" s="71">
        <f t="shared" ref="AV131" si="690">(AU131*$D131*$E131*$G131*$I131)</f>
        <v>0</v>
      </c>
      <c r="AW131" s="72">
        <v>0</v>
      </c>
      <c r="AX131" s="71">
        <f t="shared" ref="AX131" si="691">(AW131*$D131*$E131*$G131*$I131)</f>
        <v>0</v>
      </c>
      <c r="AY131" s="72">
        <v>0</v>
      </c>
      <c r="AZ131" s="71">
        <f t="shared" ref="AZ131" si="692">(AY131*$D131*$E131*$G131*$I131)</f>
        <v>0</v>
      </c>
      <c r="BA131" s="72"/>
      <c r="BB131" s="71">
        <f t="shared" ref="BB131" si="693">(BA131*$D131*$E131*$G131*$I131)</f>
        <v>0</v>
      </c>
      <c r="BC131" s="72"/>
      <c r="BD131" s="71">
        <f t="shared" ref="BD131" si="694">(BC131*$D131*$E131*$G131*$I131)</f>
        <v>0</v>
      </c>
      <c r="BE131" s="72"/>
      <c r="BF131" s="71">
        <f t="shared" ref="BF131" si="695">(BE131*$D131*$E131*$G131*$J131)</f>
        <v>0</v>
      </c>
      <c r="BG131" s="72">
        <v>85</v>
      </c>
      <c r="BH131" s="71">
        <f t="shared" ref="BH131" si="696">(BG131*$D131*$E131*$G131*$J131)</f>
        <v>19032098.399999999</v>
      </c>
      <c r="BI131" s="72">
        <v>0</v>
      </c>
      <c r="BJ131" s="71">
        <f t="shared" ref="BJ131" si="697">(BI131*$D131*$E131*$G131*$J131)</f>
        <v>0</v>
      </c>
      <c r="BK131" s="72">
        <v>0</v>
      </c>
      <c r="BL131" s="71">
        <f t="shared" ref="BL131" si="698">(BK131*$D131*$E131*$G131*$J131)</f>
        <v>0</v>
      </c>
      <c r="BM131" s="72"/>
      <c r="BN131" s="71">
        <f t="shared" ref="BN131" si="699">(BM131*$D131*$E131*$G131*$J131)</f>
        <v>0</v>
      </c>
      <c r="BO131" s="72">
        <v>1</v>
      </c>
      <c r="BP131" s="71">
        <f t="shared" ref="BP131" si="700">(BO131*$D131*$E131*$G131*$J131)</f>
        <v>223907.03999999998</v>
      </c>
      <c r="BQ131" s="72">
        <v>1</v>
      </c>
      <c r="BR131" s="71">
        <f t="shared" ref="BR131" si="701">(BQ131*$D131*$E131*$G131*$J131)</f>
        <v>223907.03999999998</v>
      </c>
      <c r="BS131" s="72"/>
      <c r="BT131" s="71">
        <f t="shared" ref="BT131" si="702">(BS131*$D131*$E131*$G131*$J131)</f>
        <v>0</v>
      </c>
      <c r="BU131" s="72">
        <v>5</v>
      </c>
      <c r="BV131" s="71">
        <f t="shared" ref="BV131" si="703">(BU131*$D131*$E131*$G131*$J131)</f>
        <v>1119535.2</v>
      </c>
      <c r="BW131" s="72">
        <v>1</v>
      </c>
      <c r="BX131" s="71">
        <f t="shared" ref="BX131" si="704">(BW131*$D131*$E131*$G131*$J131)</f>
        <v>223907.03999999998</v>
      </c>
      <c r="BY131" s="72"/>
      <c r="BZ131" s="79">
        <f t="shared" ref="BZ131" si="705">(BY131*$D131*$E131*$G131*$J131)</f>
        <v>0</v>
      </c>
      <c r="CA131" s="72">
        <v>0</v>
      </c>
      <c r="CB131" s="71">
        <f t="shared" ref="CB131" si="706">(CA131*$D131*$E131*$G131*$I131)</f>
        <v>0</v>
      </c>
      <c r="CC131" s="72">
        <v>0</v>
      </c>
      <c r="CD131" s="71">
        <f t="shared" ref="CD131" si="707">(CC131*$D131*$E131*$G131*$I131)</f>
        <v>0</v>
      </c>
      <c r="CE131" s="72">
        <v>0</v>
      </c>
      <c r="CF131" s="71">
        <f t="shared" ref="CF131" si="708">(CE131*$D131*$E131*$G131*$I131)</f>
        <v>0</v>
      </c>
      <c r="CG131" s="72"/>
      <c r="CH131" s="72">
        <f t="shared" ref="CH131" si="709">(CG131*$D131*$E131*$G131*$I131)</f>
        <v>0</v>
      </c>
      <c r="CI131" s="72"/>
      <c r="CJ131" s="71">
        <f t="shared" ref="CJ131" si="710">(CI131*$D131*$E131*$G131*$J131)</f>
        <v>0</v>
      </c>
      <c r="CK131" s="72">
        <v>0</v>
      </c>
      <c r="CL131" s="71">
        <f t="shared" ref="CL131" si="711">(CK131*$D131*$E131*$G131*$I131)</f>
        <v>0</v>
      </c>
      <c r="CM131" s="72"/>
      <c r="CN131" s="71">
        <f t="shared" ref="CN131" si="712">(CM131*$D131*$E131*$G131*$I131)</f>
        <v>0</v>
      </c>
      <c r="CO131" s="72"/>
      <c r="CP131" s="71">
        <f t="shared" ref="CP131" si="713">(CO131*$D131*$E131*$G131*$I131)</f>
        <v>0</v>
      </c>
      <c r="CQ131" s="72"/>
      <c r="CR131" s="71">
        <f t="shared" ref="CR131" si="714">(CQ131*$D131*$E131*$G131*$I131)</f>
        <v>0</v>
      </c>
      <c r="CS131" s="72"/>
      <c r="CT131" s="71">
        <f t="shared" ref="CT131" si="715">(CS131*$D131*$E131*$G131*$I131)</f>
        <v>0</v>
      </c>
      <c r="CU131" s="72">
        <v>0</v>
      </c>
      <c r="CV131" s="71">
        <f t="shared" ref="CV131" si="716">(CU131*$D131*$E131*$G131*$J131)</f>
        <v>0</v>
      </c>
      <c r="CW131" s="86"/>
      <c r="CX131" s="71">
        <f t="shared" ref="CX131" si="717">(CW131*$D131*$E131*$G131*$J131)</f>
        <v>0</v>
      </c>
      <c r="CY131" s="72"/>
      <c r="CZ131" s="71">
        <f t="shared" ref="CZ131" si="718">(CY131*$D131*$E131*$G131*$I131)</f>
        <v>0</v>
      </c>
      <c r="DA131" s="72">
        <v>0</v>
      </c>
      <c r="DB131" s="77">
        <f t="shared" ref="DB131" si="719">(DA131*$D131*$E131*$G131*$J131)</f>
        <v>0</v>
      </c>
      <c r="DC131" s="72">
        <v>0</v>
      </c>
      <c r="DD131" s="71">
        <f t="shared" ref="DD131" si="720">(DC131*$D131*$E131*$G131*$J131)</f>
        <v>0</v>
      </c>
      <c r="DE131" s="87"/>
      <c r="DF131" s="71">
        <f t="shared" ref="DF131" si="721">(DE131*$D131*$E131*$G131*$J131)</f>
        <v>0</v>
      </c>
      <c r="DG131" s="72"/>
      <c r="DH131" s="71">
        <f t="shared" ref="DH131" si="722">(DG131*$D131*$E131*$G131*$J131)</f>
        <v>0</v>
      </c>
      <c r="DI131" s="72"/>
      <c r="DJ131" s="71">
        <f t="shared" ref="DJ131" si="723">(DI131*$D131*$E131*$G131*$K131)</f>
        <v>0</v>
      </c>
      <c r="DK131" s="72"/>
      <c r="DL131" s="79">
        <f t="shared" ref="DL131" si="724">(DK131*$D131*$E131*$G131*$L131)</f>
        <v>0</v>
      </c>
      <c r="DM131" s="81">
        <f t="shared" si="619"/>
        <v>357</v>
      </c>
      <c r="DN131" s="79">
        <f t="shared" si="619"/>
        <v>70082903.520000026</v>
      </c>
    </row>
    <row r="132" spans="1:118" ht="36" customHeight="1" x14ac:dyDescent="0.25">
      <c r="A132" s="82"/>
      <c r="B132" s="83">
        <v>103</v>
      </c>
      <c r="C132" s="65" t="s">
        <v>256</v>
      </c>
      <c r="D132" s="66">
        <v>22900</v>
      </c>
      <c r="E132" s="84">
        <v>1.41</v>
      </c>
      <c r="F132" s="84"/>
      <c r="G132" s="67">
        <v>1</v>
      </c>
      <c r="H132" s="68"/>
      <c r="I132" s="66">
        <v>1.4</v>
      </c>
      <c r="J132" s="66">
        <v>1.68</v>
      </c>
      <c r="K132" s="66">
        <v>2.23</v>
      </c>
      <c r="L132" s="69">
        <v>2.57</v>
      </c>
      <c r="M132" s="72"/>
      <c r="N132" s="71">
        <f t="shared" si="296"/>
        <v>0</v>
      </c>
      <c r="O132" s="72">
        <v>43</v>
      </c>
      <c r="P132" s="72">
        <f>(O132*$D132*$E132*$G132*$I132*$P$12)</f>
        <v>2138177.58</v>
      </c>
      <c r="Q132" s="72">
        <v>1</v>
      </c>
      <c r="R132" s="71">
        <f>(Q132*$D132*$E132*$G132*$I132*$R$12)</f>
        <v>49725.06</v>
      </c>
      <c r="S132" s="72"/>
      <c r="T132" s="71">
        <f>(S132/12*7*$D132*$E132*$G132*$I132*$T$12)+(S132/12*5*$D132*$E132*$G132*$I132*$T$13)</f>
        <v>0</v>
      </c>
      <c r="U132" s="72"/>
      <c r="V132" s="71">
        <f>(U132*$D132*$E132*$G132*$I132*$V$12)</f>
        <v>0</v>
      </c>
      <c r="W132" s="72"/>
      <c r="X132" s="71">
        <f>(W132*$D132*$E132*$G132*$I132*$X$12)</f>
        <v>0</v>
      </c>
      <c r="Y132" s="72"/>
      <c r="Z132" s="71">
        <f>(Y132*$D132*$E132*$G132*$I132*$Z$12)</f>
        <v>0</v>
      </c>
      <c r="AA132" s="72"/>
      <c r="AB132" s="71">
        <f>(AA132*$D132*$E132*$G132*$I132*$AB$12)</f>
        <v>0</v>
      </c>
      <c r="AC132" s="72"/>
      <c r="AD132" s="71">
        <f>(AC132*$D132*$E132*$G132*$I132*$AD$12)</f>
        <v>0</v>
      </c>
      <c r="AE132" s="72"/>
      <c r="AF132" s="71">
        <f>(AE132*$D132*$E132*$G132*$I132*$AF$12)</f>
        <v>0</v>
      </c>
      <c r="AG132" s="74"/>
      <c r="AH132" s="71">
        <f>(AG132*$D132*$E132*$G132*$I132*$AH$12)</f>
        <v>0</v>
      </c>
      <c r="AI132" s="72"/>
      <c r="AJ132" s="71">
        <f>(AI132*$D132*$E132*$G132*$I132*$AJ$12)</f>
        <v>0</v>
      </c>
      <c r="AK132" s="86"/>
      <c r="AL132" s="71">
        <f>(AK132*$D132*$E132*$G132*$J132*$AL$12)</f>
        <v>0</v>
      </c>
      <c r="AM132" s="72"/>
      <c r="AN132" s="77">
        <f>(AM132*$D132*$E132*$G132*$J132*$AN$12)</f>
        <v>0</v>
      </c>
      <c r="AO132" s="72"/>
      <c r="AP132" s="71">
        <f>(AO132*$D132*$E132*$G132*$I132*$AP$12)</f>
        <v>0</v>
      </c>
      <c r="AQ132" s="72"/>
      <c r="AR132" s="72">
        <f>(AQ132*$D132*$E132*$G132*$I132*$AR$12)</f>
        <v>0</v>
      </c>
      <c r="AS132" s="72"/>
      <c r="AT132" s="72">
        <f>(AS132*$D132*$E132*$G132*$I132*$AT$12)</f>
        <v>0</v>
      </c>
      <c r="AU132" s="72"/>
      <c r="AV132" s="71">
        <f>(AU132*$D132*$E132*$G132*$I132*$AV$12)</f>
        <v>0</v>
      </c>
      <c r="AW132" s="72"/>
      <c r="AX132" s="71">
        <f>(AW132*$D132*$E132*$G132*$I132*$AX$12)</f>
        <v>0</v>
      </c>
      <c r="AY132" s="72"/>
      <c r="AZ132" s="71">
        <f>(AY132*$D132*$E132*$G132*$I132*$AZ$12)</f>
        <v>0</v>
      </c>
      <c r="BA132" s="72"/>
      <c r="BB132" s="71">
        <f>(BA132*$D132*$E132*$G132*$I132*$BB$12)</f>
        <v>0</v>
      </c>
      <c r="BC132" s="72"/>
      <c r="BD132" s="71">
        <f>(BC132*$D132*$E132*$G132*$I132*$BD$12)</f>
        <v>0</v>
      </c>
      <c r="BE132" s="72"/>
      <c r="BF132" s="71">
        <f>(BE132*$D132*$E132*$G132*$J132*$BF$12)</f>
        <v>0</v>
      </c>
      <c r="BG132" s="72">
        <v>1</v>
      </c>
      <c r="BH132" s="71">
        <f>(BG132*$D132*$E132*$G132*$J132*$BH$12)</f>
        <v>54245.51999999999</v>
      </c>
      <c r="BI132" s="72"/>
      <c r="BJ132" s="71">
        <f>(BI132*$D132*$E132*$G132*$J132*$BJ$12)</f>
        <v>0</v>
      </c>
      <c r="BK132" s="72"/>
      <c r="BL132" s="71">
        <f>(BK132*$D132*$E132*$G132*$J132*$BL$12)</f>
        <v>0</v>
      </c>
      <c r="BM132" s="72"/>
      <c r="BN132" s="71">
        <f>(BM132*$D132*$E132*$G132*$J132*$BN$12)</f>
        <v>0</v>
      </c>
      <c r="BO132" s="72"/>
      <c r="BP132" s="71">
        <f>(BO132*$D132*$E132*$G132*$J132*$BP$12)</f>
        <v>0</v>
      </c>
      <c r="BQ132" s="72"/>
      <c r="BR132" s="71">
        <f>(BQ132*$D132*$E132*$G132*$J132*$BR$12)</f>
        <v>0</v>
      </c>
      <c r="BS132" s="72"/>
      <c r="BT132" s="71">
        <f>(BS132*$D132*$E132*$G132*$J132*$BT$12)</f>
        <v>0</v>
      </c>
      <c r="BU132" s="72"/>
      <c r="BV132" s="71">
        <f>(BU132*$D132*$E132*$G132*$J132*$BV$12)</f>
        <v>0</v>
      </c>
      <c r="BW132" s="72"/>
      <c r="BX132" s="71">
        <f>(BW132*$D132*$E132*$G132*$J132*$BX$12)</f>
        <v>0</v>
      </c>
      <c r="BY132" s="72"/>
      <c r="BZ132" s="79">
        <f>(BY132*$D132*$E132*$G132*$J132*$BZ$12)</f>
        <v>0</v>
      </c>
      <c r="CA132" s="72"/>
      <c r="CB132" s="71">
        <f>(CA132*$D132*$E132*$G132*$I132*$CB$12)</f>
        <v>0</v>
      </c>
      <c r="CC132" s="72"/>
      <c r="CD132" s="71">
        <f>(CC132*$D132*$E132*$G132*$I132*$CD$12)</f>
        <v>0</v>
      </c>
      <c r="CE132" s="72"/>
      <c r="CF132" s="71">
        <f>(CE132*$D132*$E132*$G132*$I132*$CF$12)</f>
        <v>0</v>
      </c>
      <c r="CG132" s="72"/>
      <c r="CH132" s="72">
        <f>(CG132*$D132*$E132*$G132*$I132*$CH$12)</f>
        <v>0</v>
      </c>
      <c r="CI132" s="72"/>
      <c r="CJ132" s="71">
        <f>(CI132*$D132*$E132*$G132*$J132*$CJ$12)</f>
        <v>0</v>
      </c>
      <c r="CK132" s="72"/>
      <c r="CL132" s="71">
        <f>(CK132*$D132*$E132*$G132*$I132*$CL$12)</f>
        <v>0</v>
      </c>
      <c r="CM132" s="72"/>
      <c r="CN132" s="71">
        <f>(CM132*$D132*$E132*$G132*$I132*$CN$12)</f>
        <v>0</v>
      </c>
      <c r="CO132" s="72"/>
      <c r="CP132" s="71">
        <f>(CO132*$D132*$E132*$G132*$I132*$CP$12)</f>
        <v>0</v>
      </c>
      <c r="CQ132" s="72"/>
      <c r="CR132" s="71">
        <f>(CQ132*$D132*$E132*$G132*$I132*$CR$12)</f>
        <v>0</v>
      </c>
      <c r="CS132" s="72"/>
      <c r="CT132" s="71">
        <f>(CS132*$D132*$E132*$G132*$I132*$CT$12)</f>
        <v>0</v>
      </c>
      <c r="CU132" s="72"/>
      <c r="CV132" s="71">
        <f>(CU132*$D132*$E132*$G132*$J132*$CV$12)</f>
        <v>0</v>
      </c>
      <c r="CW132" s="86"/>
      <c r="CX132" s="71">
        <f>(CW132*$D132*$E132*$G132*$J132*$CX$12)</f>
        <v>0</v>
      </c>
      <c r="CY132" s="72"/>
      <c r="CZ132" s="71">
        <f>(CY132*$D132*$E132*$G132*$I132*$CZ$12)</f>
        <v>0</v>
      </c>
      <c r="DA132" s="72"/>
      <c r="DB132" s="77">
        <f>(DA132*$D132*$E132*$G132*$J132*$DB$12)</f>
        <v>0</v>
      </c>
      <c r="DC132" s="72"/>
      <c r="DD132" s="71">
        <f>(DC132*$D132*$E132*$G132*$J132*$DD$12)</f>
        <v>0</v>
      </c>
      <c r="DE132" s="87"/>
      <c r="DF132" s="71">
        <f>(DE132*$D132*$E132*$G132*$J132*$DF$12)</f>
        <v>0</v>
      </c>
      <c r="DG132" s="72"/>
      <c r="DH132" s="71">
        <f>(DG132*$D132*$E132*$G132*$J132*$DH$12)</f>
        <v>0</v>
      </c>
      <c r="DI132" s="72"/>
      <c r="DJ132" s="71">
        <f>(DI132*$D132*$E132*$G132*$K132*$DJ$12)</f>
        <v>0</v>
      </c>
      <c r="DK132" s="72"/>
      <c r="DL132" s="79">
        <f>(DK132*$D132*$E132*$G132*$L132*$DL$12)</f>
        <v>0</v>
      </c>
      <c r="DM132" s="81">
        <f t="shared" si="619"/>
        <v>45</v>
      </c>
      <c r="DN132" s="79">
        <f t="shared" si="619"/>
        <v>2242148.16</v>
      </c>
    </row>
    <row r="133" spans="1:118" ht="30" x14ac:dyDescent="0.25">
      <c r="A133" s="82"/>
      <c r="B133" s="83">
        <v>104</v>
      </c>
      <c r="C133" s="65" t="s">
        <v>257</v>
      </c>
      <c r="D133" s="66">
        <v>22900</v>
      </c>
      <c r="E133" s="84">
        <v>2.19</v>
      </c>
      <c r="F133" s="84"/>
      <c r="G133" s="67">
        <v>0.9</v>
      </c>
      <c r="H133" s="68"/>
      <c r="I133" s="66">
        <v>1.4</v>
      </c>
      <c r="J133" s="66">
        <v>1.68</v>
      </c>
      <c r="K133" s="66">
        <v>2.23</v>
      </c>
      <c r="L133" s="69">
        <v>2.57</v>
      </c>
      <c r="M133" s="72">
        <v>60</v>
      </c>
      <c r="N133" s="71">
        <f t="shared" ref="N133" si="725">(M133*$D133*$E133*$G133*$I133)</f>
        <v>3791415.5999999996</v>
      </c>
      <c r="O133" s="72">
        <v>132</v>
      </c>
      <c r="P133" s="72">
        <f t="shared" ref="P133" si="726">(O133*$D133*$E133*$G133*$I133)</f>
        <v>8341114.3199999994</v>
      </c>
      <c r="Q133" s="72"/>
      <c r="R133" s="71">
        <f t="shared" ref="R133" si="727">(Q133*$D133*$E133*$G133*$I133)</f>
        <v>0</v>
      </c>
      <c r="S133" s="72"/>
      <c r="T133" s="71">
        <f t="shared" ref="T133" si="728">(S133*$D133*$E133*$G133*$I133)</f>
        <v>0</v>
      </c>
      <c r="U133" s="72">
        <v>0</v>
      </c>
      <c r="V133" s="71">
        <f t="shared" ref="V133" si="729">(U133*$D133*$E133*$G133*$I133)</f>
        <v>0</v>
      </c>
      <c r="W133" s="72">
        <v>0</v>
      </c>
      <c r="X133" s="71">
        <f t="shared" ref="X133" si="730">(W133*$D133*$E133*$G133*$I133)</f>
        <v>0</v>
      </c>
      <c r="Y133" s="72"/>
      <c r="Z133" s="71">
        <f t="shared" ref="Z133" si="731">(Y133*$D133*$E133*$G133*$I133)</f>
        <v>0</v>
      </c>
      <c r="AA133" s="72">
        <v>0</v>
      </c>
      <c r="AB133" s="71">
        <f t="shared" ref="AB133" si="732">(AA133*$D133*$E133*$G133*$I133)</f>
        <v>0</v>
      </c>
      <c r="AC133" s="72"/>
      <c r="AD133" s="71">
        <f t="shared" ref="AD133" si="733">(AC133*$D133*$E133*$G133*$I133)</f>
        <v>0</v>
      </c>
      <c r="AE133" s="72"/>
      <c r="AF133" s="71">
        <f t="shared" ref="AF133" si="734">(AE133*$D133*$E133*$G133*$I133)</f>
        <v>0</v>
      </c>
      <c r="AG133" s="74"/>
      <c r="AH133" s="71">
        <f t="shared" ref="AH133" si="735">(AG133*$D133*$E133*$G133*$I133)</f>
        <v>0</v>
      </c>
      <c r="AI133" s="72"/>
      <c r="AJ133" s="71">
        <f t="shared" ref="AJ133" si="736">(AI133*$D133*$E133*$G133*$I133)</f>
        <v>0</v>
      </c>
      <c r="AK133" s="86">
        <v>2</v>
      </c>
      <c r="AL133" s="71">
        <f t="shared" ref="AL133" si="737">(AK133*$D133*$E133*$G133*$J133)</f>
        <v>151656.62400000001</v>
      </c>
      <c r="AM133" s="72">
        <v>0</v>
      </c>
      <c r="AN133" s="77">
        <f t="shared" ref="AN133" si="738">(AM133*$D133*$E133*$G133*$J133)</f>
        <v>0</v>
      </c>
      <c r="AO133" s="72"/>
      <c r="AP133" s="71">
        <f t="shared" ref="AP133" si="739">(AO133*$D133*$E133*$G133*$I133)</f>
        <v>0</v>
      </c>
      <c r="AQ133" s="72">
        <v>0</v>
      </c>
      <c r="AR133" s="72">
        <f t="shared" ref="AR133" si="740">(AQ133*$D133*$E133*$G133*$I133)</f>
        <v>0</v>
      </c>
      <c r="AS133" s="72">
        <v>0</v>
      </c>
      <c r="AT133" s="72">
        <f t="shared" ref="AT133" si="741">(AS133*$D133*$E133*$G133*$I133)</f>
        <v>0</v>
      </c>
      <c r="AU133" s="72">
        <v>0</v>
      </c>
      <c r="AV133" s="71">
        <f t="shared" ref="AV133" si="742">(AU133*$D133*$E133*$G133*$I133)</f>
        <v>0</v>
      </c>
      <c r="AW133" s="72">
        <v>0</v>
      </c>
      <c r="AX133" s="71">
        <f t="shared" ref="AX133" si="743">(AW133*$D133*$E133*$G133*$I133)</f>
        <v>0</v>
      </c>
      <c r="AY133" s="72">
        <v>0</v>
      </c>
      <c r="AZ133" s="71">
        <f t="shared" ref="AZ133" si="744">(AY133*$D133*$E133*$G133*$I133)</f>
        <v>0</v>
      </c>
      <c r="BA133" s="72"/>
      <c r="BB133" s="71">
        <f t="shared" ref="BB133" si="745">(BA133*$D133*$E133*$G133*$I133)</f>
        <v>0</v>
      </c>
      <c r="BC133" s="72"/>
      <c r="BD133" s="71">
        <f t="shared" ref="BD133" si="746">(BC133*$D133*$E133*$G133*$I133)</f>
        <v>0</v>
      </c>
      <c r="BE133" s="72"/>
      <c r="BF133" s="71">
        <f t="shared" ref="BF133" si="747">(BE133*$D133*$E133*$G133*$J133)</f>
        <v>0</v>
      </c>
      <c r="BG133" s="72">
        <v>24</v>
      </c>
      <c r="BH133" s="71">
        <f t="shared" ref="BH133" si="748">(BG133*$D133*$E133*$G133*$J133)</f>
        <v>1819879.4880000001</v>
      </c>
      <c r="BI133" s="72">
        <v>0</v>
      </c>
      <c r="BJ133" s="71">
        <f t="shared" ref="BJ133" si="749">(BI133*$D133*$E133*$G133*$J133)</f>
        <v>0</v>
      </c>
      <c r="BK133" s="72">
        <v>0</v>
      </c>
      <c r="BL133" s="71">
        <f t="shared" ref="BL133" si="750">(BK133*$D133*$E133*$G133*$J133)</f>
        <v>0</v>
      </c>
      <c r="BM133" s="72"/>
      <c r="BN133" s="71">
        <f t="shared" ref="BN133" si="751">(BM133*$D133*$E133*$G133*$J133)</f>
        <v>0</v>
      </c>
      <c r="BO133" s="72"/>
      <c r="BP133" s="71">
        <f t="shared" ref="BP133" si="752">(BO133*$D133*$E133*$G133*$J133)</f>
        <v>0</v>
      </c>
      <c r="BQ133" s="72"/>
      <c r="BR133" s="71">
        <f t="shared" ref="BR133" si="753">(BQ133*$D133*$E133*$G133*$J133)</f>
        <v>0</v>
      </c>
      <c r="BS133" s="72"/>
      <c r="BT133" s="71">
        <f t="shared" ref="BT133" si="754">(BS133*$D133*$E133*$G133*$J133)</f>
        <v>0</v>
      </c>
      <c r="BU133" s="72"/>
      <c r="BV133" s="71">
        <f t="shared" ref="BV133" si="755">(BU133*$D133*$E133*$G133*$J133)</f>
        <v>0</v>
      </c>
      <c r="BW133" s="72"/>
      <c r="BX133" s="71">
        <f t="shared" ref="BX133" si="756">(BW133*$D133*$E133*$G133*$J133)</f>
        <v>0</v>
      </c>
      <c r="BY133" s="72"/>
      <c r="BZ133" s="79">
        <f t="shared" ref="BZ133" si="757">(BY133*$D133*$E133*$G133*$J133)</f>
        <v>0</v>
      </c>
      <c r="CA133" s="72">
        <v>0</v>
      </c>
      <c r="CB133" s="71">
        <f t="shared" ref="CB133" si="758">(CA133*$D133*$E133*$G133*$I133)</f>
        <v>0</v>
      </c>
      <c r="CC133" s="72">
        <v>0</v>
      </c>
      <c r="CD133" s="71">
        <f t="shared" ref="CD133" si="759">(CC133*$D133*$E133*$G133*$I133)</f>
        <v>0</v>
      </c>
      <c r="CE133" s="72">
        <v>0</v>
      </c>
      <c r="CF133" s="71">
        <f t="shared" ref="CF133" si="760">(CE133*$D133*$E133*$G133*$I133)</f>
        <v>0</v>
      </c>
      <c r="CG133" s="72"/>
      <c r="CH133" s="72">
        <f t="shared" ref="CH133" si="761">(CG133*$D133*$E133*$G133*$I133)</f>
        <v>0</v>
      </c>
      <c r="CI133" s="72"/>
      <c r="CJ133" s="71">
        <f t="shared" ref="CJ133" si="762">(CI133*$D133*$E133*$G133*$J133)</f>
        <v>0</v>
      </c>
      <c r="CK133" s="72">
        <v>0</v>
      </c>
      <c r="CL133" s="71">
        <f t="shared" ref="CL133" si="763">(CK133*$D133*$E133*$G133*$I133)</f>
        <v>0</v>
      </c>
      <c r="CM133" s="72"/>
      <c r="CN133" s="71">
        <f t="shared" ref="CN133" si="764">(CM133*$D133*$E133*$G133*$I133)</f>
        <v>0</v>
      </c>
      <c r="CO133" s="72"/>
      <c r="CP133" s="71">
        <f t="shared" ref="CP133" si="765">(CO133*$D133*$E133*$G133*$I133)</f>
        <v>0</v>
      </c>
      <c r="CQ133" s="72"/>
      <c r="CR133" s="71">
        <f t="shared" ref="CR133" si="766">(CQ133*$D133*$E133*$G133*$I133)</f>
        <v>0</v>
      </c>
      <c r="CS133" s="72"/>
      <c r="CT133" s="71">
        <f t="shared" ref="CT133" si="767">(CS133*$D133*$E133*$G133*$I133)</f>
        <v>0</v>
      </c>
      <c r="CU133" s="72">
        <v>0</v>
      </c>
      <c r="CV133" s="71">
        <f t="shared" ref="CV133" si="768">(CU133*$D133*$E133*$G133*$J133)</f>
        <v>0</v>
      </c>
      <c r="CW133" s="86"/>
      <c r="CX133" s="71">
        <f t="shared" ref="CX133" si="769">(CW133*$D133*$E133*$G133*$J133)</f>
        <v>0</v>
      </c>
      <c r="CY133" s="72"/>
      <c r="CZ133" s="71">
        <f t="shared" ref="CZ133" si="770">(CY133*$D133*$E133*$G133*$I133)</f>
        <v>0</v>
      </c>
      <c r="DA133" s="72">
        <v>0</v>
      </c>
      <c r="DB133" s="77">
        <f t="shared" ref="DB133" si="771">(DA133*$D133*$E133*$G133*$J133)</f>
        <v>0</v>
      </c>
      <c r="DC133" s="72">
        <v>0</v>
      </c>
      <c r="DD133" s="71">
        <f t="shared" ref="DD133" si="772">(DC133*$D133*$E133*$G133*$J133)</f>
        <v>0</v>
      </c>
      <c r="DE133" s="87"/>
      <c r="DF133" s="71">
        <f t="shared" ref="DF133" si="773">(DE133*$D133*$E133*$G133*$J133)</f>
        <v>0</v>
      </c>
      <c r="DG133" s="72"/>
      <c r="DH133" s="71">
        <f t="shared" ref="DH133" si="774">(DG133*$D133*$E133*$G133*$J133)</f>
        <v>0</v>
      </c>
      <c r="DI133" s="72"/>
      <c r="DJ133" s="71">
        <f t="shared" ref="DJ133" si="775">(DI133*$D133*$E133*$G133*$K133)</f>
        <v>0</v>
      </c>
      <c r="DK133" s="72"/>
      <c r="DL133" s="79">
        <f t="shared" ref="DL133" si="776">(DK133*$D133*$E133*$G133*$L133)</f>
        <v>0</v>
      </c>
      <c r="DM133" s="81">
        <f t="shared" si="619"/>
        <v>218</v>
      </c>
      <c r="DN133" s="79">
        <f t="shared" si="619"/>
        <v>14104066.031999998</v>
      </c>
    </row>
    <row r="134" spans="1:118" ht="30" customHeight="1" x14ac:dyDescent="0.25">
      <c r="A134" s="82"/>
      <c r="B134" s="83">
        <v>105</v>
      </c>
      <c r="C134" s="65" t="s">
        <v>258</v>
      </c>
      <c r="D134" s="66">
        <v>22900</v>
      </c>
      <c r="E134" s="84">
        <v>2.42</v>
      </c>
      <c r="F134" s="84"/>
      <c r="G134" s="67">
        <v>1</v>
      </c>
      <c r="H134" s="68"/>
      <c r="I134" s="66">
        <v>1.4</v>
      </c>
      <c r="J134" s="66">
        <v>1.68</v>
      </c>
      <c r="K134" s="66">
        <v>2.23</v>
      </c>
      <c r="L134" s="69">
        <v>2.57</v>
      </c>
      <c r="M134" s="72">
        <v>1</v>
      </c>
      <c r="N134" s="71">
        <f t="shared" si="296"/>
        <v>85343.72</v>
      </c>
      <c r="O134" s="72">
        <v>12</v>
      </c>
      <c r="P134" s="72">
        <f>(O134*$D134*$E134*$G134*$I134*$P$12)</f>
        <v>1024124.64</v>
      </c>
      <c r="Q134" s="72"/>
      <c r="R134" s="71">
        <f>(Q134*$D134*$E134*$G134*$I134*$R$12)</f>
        <v>0</v>
      </c>
      <c r="S134" s="72"/>
      <c r="T134" s="71">
        <f t="shared" ref="T134:T135" si="777">(S134/12*7*$D134*$E134*$G134*$I134*$T$12)+(S134/12*5*$D134*$E134*$G134*$I134*$T$13)</f>
        <v>0</v>
      </c>
      <c r="U134" s="72">
        <v>0</v>
      </c>
      <c r="V134" s="71">
        <f>(U134*$D134*$E134*$G134*$I134*$V$12)</f>
        <v>0</v>
      </c>
      <c r="W134" s="72">
        <v>0</v>
      </c>
      <c r="X134" s="71">
        <f>(W134*$D134*$E134*$G134*$I134*$X$12)</f>
        <v>0</v>
      </c>
      <c r="Y134" s="72"/>
      <c r="Z134" s="71">
        <f>(Y134*$D134*$E134*$G134*$I134*$Z$12)</f>
        <v>0</v>
      </c>
      <c r="AA134" s="72">
        <v>0</v>
      </c>
      <c r="AB134" s="71">
        <f>(AA134*$D134*$E134*$G134*$I134*$AB$12)</f>
        <v>0</v>
      </c>
      <c r="AC134" s="72"/>
      <c r="AD134" s="71">
        <f>(AC134*$D134*$E134*$G134*$I134*$AD$12)</f>
        <v>0</v>
      </c>
      <c r="AE134" s="72">
        <v>0</v>
      </c>
      <c r="AF134" s="71">
        <f>(AE134*$D134*$E134*$G134*$I134*$AF$12)</f>
        <v>0</v>
      </c>
      <c r="AG134" s="74"/>
      <c r="AH134" s="71">
        <f>(AG134*$D134*$E134*$G134*$I134*$AH$12)</f>
        <v>0</v>
      </c>
      <c r="AI134" s="72"/>
      <c r="AJ134" s="71">
        <f>(AI134*$D134*$E134*$G134*$I134*$AJ$12)</f>
        <v>0</v>
      </c>
      <c r="AK134" s="86"/>
      <c r="AL134" s="71">
        <f>(AK134*$D134*$E134*$G134*$J134*$AL$12)</f>
        <v>0</v>
      </c>
      <c r="AM134" s="72">
        <v>0</v>
      </c>
      <c r="AN134" s="77">
        <f>(AM134*$D134*$E134*$G134*$J134*$AN$12)</f>
        <v>0</v>
      </c>
      <c r="AO134" s="72"/>
      <c r="AP134" s="71">
        <f>(AO134*$D134*$E134*$G134*$I134*$AP$12)</f>
        <v>0</v>
      </c>
      <c r="AQ134" s="72">
        <v>0</v>
      </c>
      <c r="AR134" s="72">
        <f>(AQ134*$D134*$E134*$G134*$I134*$AR$12)</f>
        <v>0</v>
      </c>
      <c r="AS134" s="72">
        <v>0</v>
      </c>
      <c r="AT134" s="72">
        <f>(AS134*$D134*$E134*$G134*$I134*$AT$12)</f>
        <v>0</v>
      </c>
      <c r="AU134" s="72">
        <v>0</v>
      </c>
      <c r="AV134" s="71">
        <f>(AU134*$D134*$E134*$G134*$I134*$AV$12)</f>
        <v>0</v>
      </c>
      <c r="AW134" s="72">
        <v>0</v>
      </c>
      <c r="AX134" s="71">
        <f>(AW134*$D134*$E134*$G134*$I134*$AX$12)</f>
        <v>0</v>
      </c>
      <c r="AY134" s="72">
        <v>0</v>
      </c>
      <c r="AZ134" s="71">
        <f>(AY134*$D134*$E134*$G134*$I134*$AZ$12)</f>
        <v>0</v>
      </c>
      <c r="BA134" s="72"/>
      <c r="BB134" s="71">
        <f>(BA134*$D134*$E134*$G134*$I134*$BB$12)</f>
        <v>0</v>
      </c>
      <c r="BC134" s="72"/>
      <c r="BD134" s="71">
        <f>(BC134*$D134*$E134*$G134*$I134*$BD$12)</f>
        <v>0</v>
      </c>
      <c r="BE134" s="72"/>
      <c r="BF134" s="71">
        <f>(BE134*$D134*$E134*$G134*$J134*$BF$12)</f>
        <v>0</v>
      </c>
      <c r="BG134" s="72">
        <v>1</v>
      </c>
      <c r="BH134" s="71">
        <f>(BG134*$D134*$E134*$G134*$J134*$BH$12)</f>
        <v>93102.239999999991</v>
      </c>
      <c r="BI134" s="72">
        <v>0</v>
      </c>
      <c r="BJ134" s="71">
        <f>(BI134*$D134*$E134*$G134*$J134*$BJ$12)</f>
        <v>0</v>
      </c>
      <c r="BK134" s="72">
        <v>0</v>
      </c>
      <c r="BL134" s="71">
        <f>(BK134*$D134*$E134*$G134*$J134*$BL$12)</f>
        <v>0</v>
      </c>
      <c r="BM134" s="72"/>
      <c r="BN134" s="71">
        <f>(BM134*$D134*$E134*$G134*$J134*$BN$12)</f>
        <v>0</v>
      </c>
      <c r="BO134" s="72"/>
      <c r="BP134" s="71">
        <f>(BO134*$D134*$E134*$G134*$J134*$BP$12)</f>
        <v>0</v>
      </c>
      <c r="BQ134" s="72"/>
      <c r="BR134" s="71">
        <f>(BQ134*$D134*$E134*$G134*$J134*$BR$12)</f>
        <v>0</v>
      </c>
      <c r="BS134" s="72"/>
      <c r="BT134" s="71">
        <f>(BS134*$D134*$E134*$G134*$J134*$BT$12)</f>
        <v>0</v>
      </c>
      <c r="BU134" s="72"/>
      <c r="BV134" s="71">
        <f>(BU134*$D134*$E134*$G134*$J134*$BV$12)</f>
        <v>0</v>
      </c>
      <c r="BW134" s="72"/>
      <c r="BX134" s="71">
        <f>(BW134*$D134*$E134*$G134*$J134*$BX$12)</f>
        <v>0</v>
      </c>
      <c r="BY134" s="72"/>
      <c r="BZ134" s="79">
        <f>(BY134*$D134*$E134*$G134*$J134*$BZ$12)</f>
        <v>0</v>
      </c>
      <c r="CA134" s="72">
        <v>0</v>
      </c>
      <c r="CB134" s="71">
        <f>(CA134*$D134*$E134*$G134*$I134*$CB$12)</f>
        <v>0</v>
      </c>
      <c r="CC134" s="72">
        <v>0</v>
      </c>
      <c r="CD134" s="71">
        <f>(CC134*$D134*$E134*$G134*$I134*$CD$12)</f>
        <v>0</v>
      </c>
      <c r="CE134" s="72">
        <v>0</v>
      </c>
      <c r="CF134" s="71">
        <f>(CE134*$D134*$E134*$G134*$I134*$CF$12)</f>
        <v>0</v>
      </c>
      <c r="CG134" s="72"/>
      <c r="CH134" s="72">
        <f>(CG134*$D134*$E134*$G134*$I134*$CH$12)</f>
        <v>0</v>
      </c>
      <c r="CI134" s="72"/>
      <c r="CJ134" s="71">
        <f>(CI134*$D134*$E134*$G134*$J134*$CJ$12)</f>
        <v>0</v>
      </c>
      <c r="CK134" s="72">
        <v>0</v>
      </c>
      <c r="CL134" s="71">
        <f>(CK134*$D134*$E134*$G134*$I134*$CL$12)</f>
        <v>0</v>
      </c>
      <c r="CM134" s="72"/>
      <c r="CN134" s="71">
        <f>(CM134*$D134*$E134*$G134*$I134*$CN$12)</f>
        <v>0</v>
      </c>
      <c r="CO134" s="72"/>
      <c r="CP134" s="71">
        <f>(CO134*$D134*$E134*$G134*$I134*$CP$12)</f>
        <v>0</v>
      </c>
      <c r="CQ134" s="72"/>
      <c r="CR134" s="71">
        <f>(CQ134*$D134*$E134*$G134*$I134*$CR$12)</f>
        <v>0</v>
      </c>
      <c r="CS134" s="72"/>
      <c r="CT134" s="71">
        <f>(CS134*$D134*$E134*$G134*$I134*$CT$12)</f>
        <v>0</v>
      </c>
      <c r="CU134" s="72">
        <v>0</v>
      </c>
      <c r="CV134" s="71">
        <f>(CU134*$D134*$E134*$G134*$J134*$CV$12)</f>
        <v>0</v>
      </c>
      <c r="CW134" s="86"/>
      <c r="CX134" s="71">
        <f>(CW134*$D134*$E134*$G134*$J134*$CX$12)</f>
        <v>0</v>
      </c>
      <c r="CY134" s="72"/>
      <c r="CZ134" s="71">
        <f>(CY134*$D134*$E134*$G134*$I134*$CZ$12)</f>
        <v>0</v>
      </c>
      <c r="DA134" s="72">
        <v>0</v>
      </c>
      <c r="DB134" s="77">
        <f>(DA134*$D134*$E134*$G134*$J134*$DB$12)</f>
        <v>0</v>
      </c>
      <c r="DC134" s="72">
        <v>0</v>
      </c>
      <c r="DD134" s="71">
        <f>(DC134*$D134*$E134*$G134*$J134*$DD$12)</f>
        <v>0</v>
      </c>
      <c r="DE134" s="87"/>
      <c r="DF134" s="71">
        <f>(DE134*$D134*$E134*$G134*$J134*$DF$12)</f>
        <v>0</v>
      </c>
      <c r="DG134" s="72"/>
      <c r="DH134" s="71">
        <f>(DG134*$D134*$E134*$G134*$J134*$DH$12)</f>
        <v>0</v>
      </c>
      <c r="DI134" s="72"/>
      <c r="DJ134" s="71">
        <f>(DI134*$D134*$E134*$G134*$K134*$DJ$12)</f>
        <v>0</v>
      </c>
      <c r="DK134" s="72"/>
      <c r="DL134" s="79">
        <f>(DK134*$D134*$E134*$G134*$L134*$DL$12)</f>
        <v>0</v>
      </c>
      <c r="DM134" s="81">
        <f t="shared" si="619"/>
        <v>14</v>
      </c>
      <c r="DN134" s="79">
        <f t="shared" si="619"/>
        <v>1202570.6000000001</v>
      </c>
    </row>
    <row r="135" spans="1:118" ht="30" customHeight="1" x14ac:dyDescent="0.25">
      <c r="A135" s="82"/>
      <c r="B135" s="83">
        <v>106</v>
      </c>
      <c r="C135" s="65" t="s">
        <v>259</v>
      </c>
      <c r="D135" s="66">
        <v>22900</v>
      </c>
      <c r="E135" s="66">
        <v>1.02</v>
      </c>
      <c r="F135" s="66"/>
      <c r="G135" s="67">
        <v>1</v>
      </c>
      <c r="H135" s="68"/>
      <c r="I135" s="66">
        <v>1.4</v>
      </c>
      <c r="J135" s="66">
        <v>1.68</v>
      </c>
      <c r="K135" s="66">
        <v>2.23</v>
      </c>
      <c r="L135" s="69">
        <v>2.57</v>
      </c>
      <c r="M135" s="72">
        <v>4</v>
      </c>
      <c r="N135" s="71">
        <f t="shared" si="296"/>
        <v>143885.28</v>
      </c>
      <c r="O135" s="72">
        <v>62</v>
      </c>
      <c r="P135" s="72">
        <f>(O135*$D135*$E135*$G135*$I135*$P$12)</f>
        <v>2230221.84</v>
      </c>
      <c r="Q135" s="72"/>
      <c r="R135" s="71">
        <f>(Q135*$D135*$E135*$G135*$I135*$R$12)</f>
        <v>0</v>
      </c>
      <c r="S135" s="72"/>
      <c r="T135" s="71">
        <f t="shared" si="777"/>
        <v>0</v>
      </c>
      <c r="U135" s="72">
        <v>0</v>
      </c>
      <c r="V135" s="71">
        <f>(U135*$D135*$E135*$G135*$I135*$V$12)</f>
        <v>0</v>
      </c>
      <c r="W135" s="72">
        <v>0</v>
      </c>
      <c r="X135" s="71">
        <f>(W135*$D135*$E135*$G135*$I135*$X$12)</f>
        <v>0</v>
      </c>
      <c r="Y135" s="72"/>
      <c r="Z135" s="71">
        <f>(Y135*$D135*$E135*$G135*$I135*$Z$12)</f>
        <v>0</v>
      </c>
      <c r="AA135" s="72">
        <v>0</v>
      </c>
      <c r="AB135" s="71">
        <f>(AA135*$D135*$E135*$G135*$I135*$AB$12)</f>
        <v>0</v>
      </c>
      <c r="AC135" s="72"/>
      <c r="AD135" s="71">
        <f>(AC135*$D135*$E135*$G135*$I135*$AD$12)</f>
        <v>0</v>
      </c>
      <c r="AE135" s="72">
        <v>0</v>
      </c>
      <c r="AF135" s="71">
        <f>(AE135*$D135*$E135*$G135*$I135*$AF$12)</f>
        <v>0</v>
      </c>
      <c r="AG135" s="74"/>
      <c r="AH135" s="71">
        <f>(AG135*$D135*$E135*$G135*$I135*$AH$12)</f>
        <v>0</v>
      </c>
      <c r="AI135" s="72"/>
      <c r="AJ135" s="71">
        <f>(AI135*$D135*$E135*$G135*$I135*$AJ$12)</f>
        <v>0</v>
      </c>
      <c r="AK135" s="86"/>
      <c r="AL135" s="71">
        <f>(AK135*$D135*$E135*$G135*$J135*$AL$12)</f>
        <v>0</v>
      </c>
      <c r="AM135" s="72">
        <v>0</v>
      </c>
      <c r="AN135" s="77">
        <f>(AM135*$D135*$E135*$G135*$J135*$AN$12)</f>
        <v>0</v>
      </c>
      <c r="AO135" s="72"/>
      <c r="AP135" s="71">
        <f>(AO135*$D135*$E135*$G135*$I135*$AP$12)</f>
        <v>0</v>
      </c>
      <c r="AQ135" s="72"/>
      <c r="AR135" s="72">
        <f>(AQ135*$D135*$E135*$G135*$I135*$AR$12)</f>
        <v>0</v>
      </c>
      <c r="AS135" s="72">
        <v>0</v>
      </c>
      <c r="AT135" s="72">
        <f>(AS135*$D135*$E135*$G135*$I135*$AT$12)</f>
        <v>0</v>
      </c>
      <c r="AU135" s="72">
        <v>0</v>
      </c>
      <c r="AV135" s="71">
        <f>(AU135*$D135*$E135*$G135*$I135*$AV$12)</f>
        <v>0</v>
      </c>
      <c r="AW135" s="72">
        <v>0</v>
      </c>
      <c r="AX135" s="71">
        <f>(AW135*$D135*$E135*$G135*$I135*$AX$12)</f>
        <v>0</v>
      </c>
      <c r="AY135" s="72">
        <v>0</v>
      </c>
      <c r="AZ135" s="71">
        <f>(AY135*$D135*$E135*$G135*$I135*$AZ$12)</f>
        <v>0</v>
      </c>
      <c r="BA135" s="72"/>
      <c r="BB135" s="71">
        <f>(BA135*$D135*$E135*$G135*$I135*$BB$12)</f>
        <v>0</v>
      </c>
      <c r="BC135" s="72"/>
      <c r="BD135" s="71">
        <f>(BC135*$D135*$E135*$G135*$I135*$BD$12)</f>
        <v>0</v>
      </c>
      <c r="BE135" s="72"/>
      <c r="BF135" s="71">
        <f>(BE135*$D135*$E135*$G135*$J135*$BF$12)</f>
        <v>0</v>
      </c>
      <c r="BG135" s="72">
        <v>17</v>
      </c>
      <c r="BH135" s="71">
        <f>(BG135*$D135*$E135*$G135*$J135*$BH$12)</f>
        <v>667104.48</v>
      </c>
      <c r="BI135" s="72">
        <v>0</v>
      </c>
      <c r="BJ135" s="71">
        <f>(BI135*$D135*$E135*$G135*$J135*$BJ$12)</f>
        <v>0</v>
      </c>
      <c r="BK135" s="72">
        <v>0</v>
      </c>
      <c r="BL135" s="71">
        <f>(BK135*$D135*$E135*$G135*$J135*$BL$12)</f>
        <v>0</v>
      </c>
      <c r="BM135" s="72">
        <v>3</v>
      </c>
      <c r="BN135" s="71">
        <f>(BM135*$D135*$E135*$G135*$J135*$BN$12)</f>
        <v>129496.75200000001</v>
      </c>
      <c r="BO135" s="72"/>
      <c r="BP135" s="71">
        <f>(BO135*$D135*$E135*$G135*$J135*$BP$12)</f>
        <v>0</v>
      </c>
      <c r="BQ135" s="72"/>
      <c r="BR135" s="71">
        <f>(BQ135*$D135*$E135*$G135*$J135*$BR$12)</f>
        <v>0</v>
      </c>
      <c r="BS135" s="72"/>
      <c r="BT135" s="71">
        <f>(BS135*$D135*$E135*$G135*$J135*$BT$12)</f>
        <v>0</v>
      </c>
      <c r="BU135" s="72"/>
      <c r="BV135" s="71">
        <f>(BU135*$D135*$E135*$G135*$J135*$BV$12)</f>
        <v>0</v>
      </c>
      <c r="BW135" s="72">
        <v>5</v>
      </c>
      <c r="BX135" s="71">
        <f>(BW135*$D135*$E135*$G135*$J135*$BX$12)</f>
        <v>196207.19999999998</v>
      </c>
      <c r="BY135" s="72">
        <v>3</v>
      </c>
      <c r="BZ135" s="79">
        <f>(BY135*$D135*$E135*$G135*$J135*$BZ$12)</f>
        <v>117724.31999999999</v>
      </c>
      <c r="CA135" s="72">
        <v>0</v>
      </c>
      <c r="CB135" s="71">
        <f>(CA135*$D135*$E135*$G135*$I135*$CB$12)</f>
        <v>0</v>
      </c>
      <c r="CC135" s="72">
        <v>0</v>
      </c>
      <c r="CD135" s="71">
        <f>(CC135*$D135*$E135*$G135*$I135*$CD$12)</f>
        <v>0</v>
      </c>
      <c r="CE135" s="72">
        <v>0</v>
      </c>
      <c r="CF135" s="71">
        <f>(CE135*$D135*$E135*$G135*$I135*$CF$12)</f>
        <v>0</v>
      </c>
      <c r="CG135" s="72"/>
      <c r="CH135" s="72">
        <f>(CG135*$D135*$E135*$G135*$I135*$CH$12)</f>
        <v>0</v>
      </c>
      <c r="CI135" s="72"/>
      <c r="CJ135" s="71">
        <f>(CI135*$D135*$E135*$G135*$J135*$CJ$12)</f>
        <v>0</v>
      </c>
      <c r="CK135" s="72">
        <v>0</v>
      </c>
      <c r="CL135" s="71">
        <f>(CK135*$D135*$E135*$G135*$I135*$CL$12)</f>
        <v>0</v>
      </c>
      <c r="CM135" s="72"/>
      <c r="CN135" s="71">
        <f>(CM135*$D135*$E135*$G135*$I135*$CN$12)</f>
        <v>0</v>
      </c>
      <c r="CO135" s="72"/>
      <c r="CP135" s="71">
        <f>(CO135*$D135*$E135*$G135*$I135*$CP$12)</f>
        <v>0</v>
      </c>
      <c r="CQ135" s="72"/>
      <c r="CR135" s="71">
        <f>(CQ135*$D135*$E135*$G135*$I135*$CR$12)</f>
        <v>0</v>
      </c>
      <c r="CS135" s="72"/>
      <c r="CT135" s="71">
        <f>(CS135*$D135*$E135*$G135*$I135*$CT$12)</f>
        <v>0</v>
      </c>
      <c r="CU135" s="72"/>
      <c r="CV135" s="71">
        <f>(CU135*$D135*$E135*$G135*$J135*$CV$12)</f>
        <v>0</v>
      </c>
      <c r="CW135" s="86"/>
      <c r="CX135" s="71">
        <f>(CW135*$D135*$E135*$G135*$J135*$CX$12)</f>
        <v>0</v>
      </c>
      <c r="CY135" s="72"/>
      <c r="CZ135" s="71">
        <f>(CY135*$D135*$E135*$G135*$I135*$CZ$12)</f>
        <v>0</v>
      </c>
      <c r="DA135" s="72">
        <v>0</v>
      </c>
      <c r="DB135" s="77">
        <f>(DA135*$D135*$E135*$G135*$J135*$DB$12)</f>
        <v>0</v>
      </c>
      <c r="DC135" s="72"/>
      <c r="DD135" s="71">
        <f>(DC135*$D135*$E135*$G135*$J135*$DD$12)</f>
        <v>0</v>
      </c>
      <c r="DE135" s="87"/>
      <c r="DF135" s="71">
        <f>(DE135*$D135*$E135*$G135*$J135*$DF$12)</f>
        <v>0</v>
      </c>
      <c r="DG135" s="72"/>
      <c r="DH135" s="71">
        <f>(DG135*$D135*$E135*$G135*$J135*$DH$12)</f>
        <v>0</v>
      </c>
      <c r="DI135" s="72"/>
      <c r="DJ135" s="71">
        <f>(DI135*$D135*$E135*$G135*$K135*$DJ$12)</f>
        <v>0</v>
      </c>
      <c r="DK135" s="72"/>
      <c r="DL135" s="79">
        <f>(DK135*$D135*$E135*$G135*$L135*$DL$12)</f>
        <v>0</v>
      </c>
      <c r="DM135" s="81">
        <f t="shared" si="619"/>
        <v>94</v>
      </c>
      <c r="DN135" s="79">
        <f t="shared" si="619"/>
        <v>3484639.8719999995</v>
      </c>
    </row>
    <row r="136" spans="1:118" ht="15.75" customHeight="1" x14ac:dyDescent="0.25">
      <c r="A136" s="82">
        <v>17</v>
      </c>
      <c r="B136" s="165"/>
      <c r="C136" s="144" t="s">
        <v>260</v>
      </c>
      <c r="D136" s="66">
        <v>22900</v>
      </c>
      <c r="E136" s="147">
        <v>2.96</v>
      </c>
      <c r="F136" s="147"/>
      <c r="G136" s="67">
        <v>1</v>
      </c>
      <c r="H136" s="68"/>
      <c r="I136" s="66">
        <v>1.4</v>
      </c>
      <c r="J136" s="66">
        <v>1.68</v>
      </c>
      <c r="K136" s="66">
        <v>2.23</v>
      </c>
      <c r="L136" s="69">
        <v>2.57</v>
      </c>
      <c r="M136" s="92">
        <f>SUM(M137:M143)</f>
        <v>0</v>
      </c>
      <c r="N136" s="92">
        <f t="shared" ref="N136:BY136" si="778">SUM(N137:N143)</f>
        <v>0</v>
      </c>
      <c r="O136" s="92">
        <f t="shared" si="778"/>
        <v>0</v>
      </c>
      <c r="P136" s="92">
        <f t="shared" si="778"/>
        <v>0</v>
      </c>
      <c r="Q136" s="92">
        <f t="shared" si="778"/>
        <v>0</v>
      </c>
      <c r="R136" s="92">
        <f t="shared" si="778"/>
        <v>0</v>
      </c>
      <c r="S136" s="92">
        <f t="shared" si="778"/>
        <v>1432</v>
      </c>
      <c r="T136" s="92">
        <f t="shared" si="778"/>
        <v>225262000.32933331</v>
      </c>
      <c r="U136" s="92">
        <f t="shared" si="778"/>
        <v>0</v>
      </c>
      <c r="V136" s="92">
        <f t="shared" si="778"/>
        <v>0</v>
      </c>
      <c r="W136" s="92">
        <f t="shared" si="778"/>
        <v>0</v>
      </c>
      <c r="X136" s="92">
        <f t="shared" si="778"/>
        <v>0</v>
      </c>
      <c r="Y136" s="92">
        <f t="shared" si="778"/>
        <v>0</v>
      </c>
      <c r="Z136" s="92">
        <f t="shared" si="778"/>
        <v>0</v>
      </c>
      <c r="AA136" s="92">
        <f t="shared" si="778"/>
        <v>0</v>
      </c>
      <c r="AB136" s="92">
        <f t="shared" si="778"/>
        <v>0</v>
      </c>
      <c r="AC136" s="92">
        <f t="shared" si="778"/>
        <v>0</v>
      </c>
      <c r="AD136" s="92">
        <f t="shared" si="778"/>
        <v>0</v>
      </c>
      <c r="AE136" s="92">
        <f t="shared" si="778"/>
        <v>0</v>
      </c>
      <c r="AF136" s="92">
        <f t="shared" si="778"/>
        <v>0</v>
      </c>
      <c r="AG136" s="92">
        <f t="shared" si="778"/>
        <v>0</v>
      </c>
      <c r="AH136" s="92">
        <f t="shared" si="778"/>
        <v>0</v>
      </c>
      <c r="AI136" s="92">
        <f t="shared" si="778"/>
        <v>0</v>
      </c>
      <c r="AJ136" s="92">
        <f t="shared" si="778"/>
        <v>0</v>
      </c>
      <c r="AK136" s="92">
        <f t="shared" si="778"/>
        <v>0</v>
      </c>
      <c r="AL136" s="92">
        <f t="shared" si="778"/>
        <v>0</v>
      </c>
      <c r="AM136" s="92">
        <f t="shared" si="778"/>
        <v>0</v>
      </c>
      <c r="AN136" s="92">
        <f t="shared" si="778"/>
        <v>0</v>
      </c>
      <c r="AO136" s="92">
        <v>0</v>
      </c>
      <c r="AP136" s="92">
        <f t="shared" si="778"/>
        <v>0</v>
      </c>
      <c r="AQ136" s="92">
        <f t="shared" si="778"/>
        <v>0</v>
      </c>
      <c r="AR136" s="92">
        <f t="shared" si="778"/>
        <v>0</v>
      </c>
      <c r="AS136" s="92">
        <f t="shared" si="778"/>
        <v>0</v>
      </c>
      <c r="AT136" s="92">
        <f t="shared" si="778"/>
        <v>0</v>
      </c>
      <c r="AU136" s="92">
        <f t="shared" si="778"/>
        <v>0</v>
      </c>
      <c r="AV136" s="92">
        <f t="shared" si="778"/>
        <v>0</v>
      </c>
      <c r="AW136" s="92">
        <f t="shared" si="778"/>
        <v>0</v>
      </c>
      <c r="AX136" s="92">
        <f t="shared" si="778"/>
        <v>0</v>
      </c>
      <c r="AY136" s="92">
        <f t="shared" si="778"/>
        <v>0</v>
      </c>
      <c r="AZ136" s="92">
        <f t="shared" si="778"/>
        <v>0</v>
      </c>
      <c r="BA136" s="92">
        <f t="shared" si="778"/>
        <v>0</v>
      </c>
      <c r="BB136" s="92">
        <f t="shared" si="778"/>
        <v>0</v>
      </c>
      <c r="BC136" s="92">
        <f t="shared" si="778"/>
        <v>13</v>
      </c>
      <c r="BD136" s="92">
        <f t="shared" si="778"/>
        <v>637256.62</v>
      </c>
      <c r="BE136" s="92">
        <f t="shared" si="778"/>
        <v>36</v>
      </c>
      <c r="BF136" s="92">
        <f t="shared" si="778"/>
        <v>3529421.2799999993</v>
      </c>
      <c r="BG136" s="92">
        <f t="shared" si="778"/>
        <v>229</v>
      </c>
      <c r="BH136" s="92">
        <f t="shared" si="778"/>
        <v>59093203.596000001</v>
      </c>
      <c r="BI136" s="92">
        <f t="shared" si="778"/>
        <v>650</v>
      </c>
      <c r="BJ136" s="92">
        <f t="shared" si="778"/>
        <v>72843237.299699992</v>
      </c>
      <c r="BK136" s="92">
        <f t="shared" si="778"/>
        <v>0</v>
      </c>
      <c r="BL136" s="92">
        <f t="shared" si="778"/>
        <v>0</v>
      </c>
      <c r="BM136" s="92">
        <f t="shared" si="778"/>
        <v>1</v>
      </c>
      <c r="BN136" s="92">
        <f t="shared" si="778"/>
        <v>81252.864000000001</v>
      </c>
      <c r="BO136" s="92">
        <f t="shared" si="778"/>
        <v>23</v>
      </c>
      <c r="BP136" s="92">
        <f t="shared" si="778"/>
        <v>1443180.9</v>
      </c>
      <c r="BQ136" s="92">
        <f t="shared" si="778"/>
        <v>2</v>
      </c>
      <c r="BR136" s="92">
        <f t="shared" si="778"/>
        <v>215443.19999999998</v>
      </c>
      <c r="BS136" s="92">
        <f t="shared" si="778"/>
        <v>0</v>
      </c>
      <c r="BT136" s="92">
        <f t="shared" si="778"/>
        <v>0</v>
      </c>
      <c r="BU136" s="92">
        <f t="shared" si="778"/>
        <v>4</v>
      </c>
      <c r="BV136" s="92">
        <f t="shared" si="778"/>
        <v>343843.5</v>
      </c>
      <c r="BW136" s="92">
        <f t="shared" si="778"/>
        <v>6</v>
      </c>
      <c r="BX136" s="92">
        <f t="shared" si="778"/>
        <v>551399.93999999994</v>
      </c>
      <c r="BY136" s="92">
        <f t="shared" si="778"/>
        <v>31</v>
      </c>
      <c r="BZ136" s="92">
        <f t="shared" ref="BZ136:DN136" si="779">SUM(BZ137:BZ143)</f>
        <v>1820879.7599999998</v>
      </c>
      <c r="CA136" s="92">
        <f t="shared" si="779"/>
        <v>0</v>
      </c>
      <c r="CB136" s="92">
        <f t="shared" si="779"/>
        <v>0</v>
      </c>
      <c r="CC136" s="92">
        <f t="shared" si="779"/>
        <v>70</v>
      </c>
      <c r="CD136" s="92">
        <f t="shared" si="779"/>
        <v>4020923.5219999994</v>
      </c>
      <c r="CE136" s="92">
        <f t="shared" si="779"/>
        <v>0</v>
      </c>
      <c r="CF136" s="92">
        <f t="shared" si="779"/>
        <v>0</v>
      </c>
      <c r="CG136" s="92">
        <f t="shared" si="779"/>
        <v>0</v>
      </c>
      <c r="CH136" s="92">
        <f t="shared" si="779"/>
        <v>0</v>
      </c>
      <c r="CI136" s="92">
        <f t="shared" si="779"/>
        <v>0</v>
      </c>
      <c r="CJ136" s="92">
        <f t="shared" si="779"/>
        <v>0</v>
      </c>
      <c r="CK136" s="92">
        <f t="shared" si="779"/>
        <v>0</v>
      </c>
      <c r="CL136" s="92">
        <f t="shared" si="779"/>
        <v>0</v>
      </c>
      <c r="CM136" s="92">
        <f t="shared" si="779"/>
        <v>0</v>
      </c>
      <c r="CN136" s="92">
        <f t="shared" si="779"/>
        <v>0</v>
      </c>
      <c r="CO136" s="92">
        <f t="shared" si="779"/>
        <v>0</v>
      </c>
      <c r="CP136" s="92">
        <f t="shared" si="779"/>
        <v>0</v>
      </c>
      <c r="CQ136" s="92">
        <f t="shared" si="779"/>
        <v>1</v>
      </c>
      <c r="CR136" s="92">
        <f t="shared" si="779"/>
        <v>92743.167999999976</v>
      </c>
      <c r="CS136" s="92">
        <f t="shared" si="779"/>
        <v>20</v>
      </c>
      <c r="CT136" s="92">
        <f t="shared" si="779"/>
        <v>1049519.3659999999</v>
      </c>
      <c r="CU136" s="92">
        <f t="shared" si="779"/>
        <v>0</v>
      </c>
      <c r="CV136" s="92">
        <f t="shared" si="779"/>
        <v>0</v>
      </c>
      <c r="CW136" s="92">
        <f t="shared" si="779"/>
        <v>0</v>
      </c>
      <c r="CX136" s="92">
        <f t="shared" si="779"/>
        <v>0</v>
      </c>
      <c r="CY136" s="92">
        <f t="shared" si="779"/>
        <v>0</v>
      </c>
      <c r="CZ136" s="92">
        <f t="shared" si="779"/>
        <v>0</v>
      </c>
      <c r="DA136" s="92">
        <f t="shared" si="779"/>
        <v>0</v>
      </c>
      <c r="DB136" s="95">
        <f t="shared" si="779"/>
        <v>0</v>
      </c>
      <c r="DC136" s="92">
        <f t="shared" si="779"/>
        <v>0</v>
      </c>
      <c r="DD136" s="92">
        <f t="shared" si="779"/>
        <v>0</v>
      </c>
      <c r="DE136" s="96">
        <f t="shared" si="779"/>
        <v>0</v>
      </c>
      <c r="DF136" s="92">
        <f t="shared" si="779"/>
        <v>0</v>
      </c>
      <c r="DG136" s="92">
        <f t="shared" si="779"/>
        <v>0</v>
      </c>
      <c r="DH136" s="92">
        <f t="shared" si="779"/>
        <v>0</v>
      </c>
      <c r="DI136" s="92">
        <v>0</v>
      </c>
      <c r="DJ136" s="92">
        <f t="shared" si="779"/>
        <v>0</v>
      </c>
      <c r="DK136" s="92">
        <f t="shared" si="779"/>
        <v>0</v>
      </c>
      <c r="DL136" s="92">
        <f t="shared" si="779"/>
        <v>0</v>
      </c>
      <c r="DM136" s="92">
        <f t="shared" si="779"/>
        <v>2518</v>
      </c>
      <c r="DN136" s="92">
        <f t="shared" si="779"/>
        <v>370984305.34503329</v>
      </c>
    </row>
    <row r="137" spans="1:118" ht="35.25" customHeight="1" x14ac:dyDescent="0.25">
      <c r="A137" s="82"/>
      <c r="B137" s="83">
        <v>107</v>
      </c>
      <c r="C137" s="65" t="s">
        <v>261</v>
      </c>
      <c r="D137" s="66">
        <v>22900</v>
      </c>
      <c r="E137" s="84">
        <v>4.21</v>
      </c>
      <c r="F137" s="84"/>
      <c r="G137" s="130">
        <v>1.2</v>
      </c>
      <c r="H137" s="130">
        <v>1.4</v>
      </c>
      <c r="I137" s="66">
        <v>1.4</v>
      </c>
      <c r="J137" s="66">
        <v>1.68</v>
      </c>
      <c r="K137" s="66">
        <v>2.23</v>
      </c>
      <c r="L137" s="69">
        <v>2.57</v>
      </c>
      <c r="M137" s="72"/>
      <c r="N137" s="71">
        <f t="shared" si="296"/>
        <v>0</v>
      </c>
      <c r="O137" s="72"/>
      <c r="P137" s="72">
        <f t="shared" ref="P137:P143" si="780">(O137*$D137*$E137*$G137*$I137*$P$12)</f>
        <v>0</v>
      </c>
      <c r="Q137" s="72"/>
      <c r="R137" s="71">
        <f t="shared" ref="R137:R143" si="781">(Q137*$D137*$E137*$G137*$I137*$R$12)</f>
        <v>0</v>
      </c>
      <c r="S137" s="72">
        <v>575</v>
      </c>
      <c r="T137" s="71">
        <f>(S137/12*7*$D137*$E137*$G137*$I137*$T$12)+(S137/12*2*$D137*$E137*$G137*$I137*$T$13)+(S137/12*3*$D137*$E137*$H137*$I137*$T$13)</f>
        <v>108846966.11249998</v>
      </c>
      <c r="U137" s="72">
        <v>0</v>
      </c>
      <c r="V137" s="71">
        <f t="shared" ref="V137:V143" si="782">(U137*$D137*$E137*$G137*$I137*$V$12)</f>
        <v>0</v>
      </c>
      <c r="W137" s="72">
        <v>0</v>
      </c>
      <c r="X137" s="71">
        <f t="shared" ref="X137:X143" si="783">(W137*$D137*$E137*$G137*$I137*$X$12)</f>
        <v>0</v>
      </c>
      <c r="Y137" s="72"/>
      <c r="Z137" s="71">
        <f t="shared" ref="Z137:Z143" si="784">(Y137*$D137*$E137*$G137*$I137*$Z$12)</f>
        <v>0</v>
      </c>
      <c r="AA137" s="72">
        <v>0</v>
      </c>
      <c r="AB137" s="71">
        <f t="shared" ref="AB137:AB143" si="785">(AA137*$D137*$E137*$G137*$I137*$AB$12)</f>
        <v>0</v>
      </c>
      <c r="AC137" s="72"/>
      <c r="AD137" s="71">
        <f t="shared" ref="AD137:AD143" si="786">(AC137*$D137*$E137*$G137*$I137*$AD$12)</f>
        <v>0</v>
      </c>
      <c r="AE137" s="72">
        <v>0</v>
      </c>
      <c r="AF137" s="71">
        <f t="shared" ref="AF137:AF143" si="787">(AE137*$D137*$E137*$G137*$I137*$AF$12)</f>
        <v>0</v>
      </c>
      <c r="AG137" s="74"/>
      <c r="AH137" s="71">
        <f t="shared" ref="AH137:AH143" si="788">(AG137*$D137*$E137*$G137*$I137*$AH$12)</f>
        <v>0</v>
      </c>
      <c r="AI137" s="72"/>
      <c r="AJ137" s="71">
        <f t="shared" ref="AJ137:AJ143" si="789">(AI137*$D137*$E137*$G137*$I137*$AJ$12)</f>
        <v>0</v>
      </c>
      <c r="AK137" s="86">
        <v>0</v>
      </c>
      <c r="AL137" s="71">
        <f t="shared" ref="AL137:AL143" si="790">(AK137*$D137*$E137*$G137*$J137*$AL$12)</f>
        <v>0</v>
      </c>
      <c r="AM137" s="72">
        <v>0</v>
      </c>
      <c r="AN137" s="77">
        <f t="shared" ref="AN137:AN143" si="791">(AM137*$D137*$E137*$G137*$J137*$AN$12)</f>
        <v>0</v>
      </c>
      <c r="AO137" s="72"/>
      <c r="AP137" s="71">
        <f t="shared" ref="AP137:AP143" si="792">(AO137*$D137*$E137*$G137*$I137*$AP$12)</f>
        <v>0</v>
      </c>
      <c r="AQ137" s="72">
        <v>0</v>
      </c>
      <c r="AR137" s="72">
        <f t="shared" ref="AR137:AR143" si="793">(AQ137*$D137*$E137*$G137*$I137*$AR$12)</f>
        <v>0</v>
      </c>
      <c r="AS137" s="72">
        <v>0</v>
      </c>
      <c r="AT137" s="72">
        <f t="shared" ref="AT137:AT143" si="794">(AS137*$D137*$E137*$G137*$I137*$AT$12)</f>
        <v>0</v>
      </c>
      <c r="AU137" s="72">
        <v>0</v>
      </c>
      <c r="AV137" s="71">
        <f t="shared" ref="AV137:AV143" si="795">(AU137*$D137*$E137*$G137*$I137*$AV$12)</f>
        <v>0</v>
      </c>
      <c r="AW137" s="72">
        <v>0</v>
      </c>
      <c r="AX137" s="71">
        <f t="shared" ref="AX137:AX143" si="796">(AW137*$D137*$E137*$G137*$I137*$AX$12)</f>
        <v>0</v>
      </c>
      <c r="AY137" s="72">
        <v>0</v>
      </c>
      <c r="AZ137" s="71">
        <f t="shared" ref="AZ137:AZ143" si="797">(AY137*$D137*$E137*$G137*$I137*$AZ$12)</f>
        <v>0</v>
      </c>
      <c r="BA137" s="72"/>
      <c r="BB137" s="71">
        <f t="shared" ref="BB137:BB143" si="798">(BA137*$D137*$E137*$G137*$I137*$BB$12)</f>
        <v>0</v>
      </c>
      <c r="BC137" s="72"/>
      <c r="BD137" s="71">
        <f t="shared" ref="BD137:BD143" si="799">(BC137*$D137*$E137*$G137*$I137*$BD$12)</f>
        <v>0</v>
      </c>
      <c r="BE137" s="72">
        <v>2</v>
      </c>
      <c r="BF137" s="71">
        <f>(BE137/12*9*$D137*$E137*$G137*$J137*$BF$12)+(BE137/12*3*$D137*$E137*$H137*$J137*$BF$12)</f>
        <v>404917.79999999993</v>
      </c>
      <c r="BG137" s="72">
        <v>102</v>
      </c>
      <c r="BH137" s="71">
        <f>(BG137/12*9*$D137*$E137*$G137*$J137*$BH$12)+(BG137/12*3*$D137*$E137*$H137*$J137*$BH$12)</f>
        <v>20650807.799999997</v>
      </c>
      <c r="BI137" s="72">
        <v>95</v>
      </c>
      <c r="BJ137" s="71">
        <f>(BI137/12*9*$D137*$E137*$G137*$J137*$BJ$12)+(BI137/12*3*$D137*$E137*$H137*$J137*$BJ$12)</f>
        <v>22118634.824999999</v>
      </c>
      <c r="BK137" s="72">
        <v>0</v>
      </c>
      <c r="BL137" s="71">
        <f t="shared" ref="BL137:BL143" si="800">(BK137*$D137*$E137*$G137*$J137*$BL$12)</f>
        <v>0</v>
      </c>
      <c r="BM137" s="72"/>
      <c r="BN137" s="71">
        <f t="shared" ref="BN137:BN143" si="801">(BM137*$D137*$E137*$G137*$J137*$BN$12)</f>
        <v>0</v>
      </c>
      <c r="BO137" s="72">
        <v>1</v>
      </c>
      <c r="BP137" s="71">
        <f>(BO137/12*9*$D137*$E137*$G137*$J137*$BP$12)+(BO137/12*3*$D137*$E137*$H137*$J137*$BP$12)</f>
        <v>202458.89999999997</v>
      </c>
      <c r="BQ137" s="72"/>
      <c r="BR137" s="71">
        <f t="shared" ref="BR137:BR143" si="802">(BQ137*$D137*$E137*$G137*$J137*$BR$12)</f>
        <v>0</v>
      </c>
      <c r="BS137" s="72"/>
      <c r="BT137" s="71">
        <f t="shared" ref="BT137:BT143" si="803">(BS137*$D137*$E137*$G137*$J137*$BT$12)</f>
        <v>0</v>
      </c>
      <c r="BU137" s="72"/>
      <c r="BV137" s="71">
        <f t="shared" ref="BV137:BV143" si="804">(BU137*$D137*$E137*$G137*$J137*$BV$12)</f>
        <v>0</v>
      </c>
      <c r="BW137" s="72">
        <v>1</v>
      </c>
      <c r="BX137" s="71">
        <f>(BW137/12*9*$D137*$E137*$G137*$J137*$BX$12)+(BW137/12*3*$D137*$E137*$H137*$J137*$BX$12)</f>
        <v>202458.89999999997</v>
      </c>
      <c r="BY137" s="72"/>
      <c r="BZ137" s="79">
        <f t="shared" ref="BZ137:BZ143" si="805">(BY137*$D137*$E137*$G137*$J137*$BZ$12)</f>
        <v>0</v>
      </c>
      <c r="CA137" s="72">
        <v>0</v>
      </c>
      <c r="CB137" s="71">
        <f t="shared" ref="CB137:CB143" si="806">(CA137*$D137*$E137*$G137*$I137*$CB$12)</f>
        <v>0</v>
      </c>
      <c r="CC137" s="72">
        <v>0</v>
      </c>
      <c r="CD137" s="71">
        <f t="shared" ref="CD137:CD143" si="807">(CC137*$D137*$E137*$G137*$I137*$CD$12)</f>
        <v>0</v>
      </c>
      <c r="CE137" s="72">
        <v>0</v>
      </c>
      <c r="CF137" s="71">
        <f t="shared" ref="CF137:CF143" si="808">(CE137*$D137*$E137*$G137*$I137*$CF$12)</f>
        <v>0</v>
      </c>
      <c r="CG137" s="72"/>
      <c r="CH137" s="72">
        <f t="shared" ref="CH137:CH143" si="809">(CG137*$D137*$E137*$G137*$I137*$CH$12)</f>
        <v>0</v>
      </c>
      <c r="CI137" s="72"/>
      <c r="CJ137" s="71">
        <f t="shared" ref="CJ137:CJ143" si="810">(CI137*$D137*$E137*$G137*$J137*$CJ$12)</f>
        <v>0</v>
      </c>
      <c r="CK137" s="72">
        <v>0</v>
      </c>
      <c r="CL137" s="71">
        <f t="shared" ref="CL137:CL143" si="811">(CK137*$D137*$E137*$G137*$I137*$CL$12)</f>
        <v>0</v>
      </c>
      <c r="CM137" s="72"/>
      <c r="CN137" s="71">
        <f t="shared" ref="CN137:CN143" si="812">(CM137*$D137*$E137*$G137*$I137*$CN$12)</f>
        <v>0</v>
      </c>
      <c r="CO137" s="72"/>
      <c r="CP137" s="71">
        <f t="shared" ref="CP137:CP143" si="813">(CO137*$D137*$E137*$G137*$I137*$CP$12)</f>
        <v>0</v>
      </c>
      <c r="CQ137" s="72"/>
      <c r="CR137" s="71">
        <f t="shared" ref="CR137:CR143" si="814">(CQ137*$D137*$E137*$G137*$I137*$CR$12)</f>
        <v>0</v>
      </c>
      <c r="CS137" s="72"/>
      <c r="CT137" s="71">
        <f t="shared" ref="CT137:CT143" si="815">(CS137*$D137*$E137*$G137*$I137*$CT$12)</f>
        <v>0</v>
      </c>
      <c r="CU137" s="72">
        <v>0</v>
      </c>
      <c r="CV137" s="71">
        <f t="shared" ref="CV137:CV143" si="816">(CU137*$D137*$E137*$G137*$J137*$CV$12)</f>
        <v>0</v>
      </c>
      <c r="CW137" s="86">
        <v>0</v>
      </c>
      <c r="CX137" s="71">
        <f t="shared" ref="CX137:CX143" si="817">(CW137*$D137*$E137*$G137*$J137*$CX$12)</f>
        <v>0</v>
      </c>
      <c r="CY137" s="72"/>
      <c r="CZ137" s="71">
        <f t="shared" ref="CZ137:CZ143" si="818">(CY137*$D137*$E137*$G137*$I137*$CZ$12)</f>
        <v>0</v>
      </c>
      <c r="DA137" s="72">
        <v>0</v>
      </c>
      <c r="DB137" s="77">
        <f t="shared" ref="DB137:DB143" si="819">(DA137*$D137*$E137*$G137*$J137*$DB$12)</f>
        <v>0</v>
      </c>
      <c r="DC137" s="72">
        <v>0</v>
      </c>
      <c r="DD137" s="71">
        <f t="shared" ref="DD137:DD143" si="820">(DC137*$D137*$E137*$G137*$J137*$DD$12)</f>
        <v>0</v>
      </c>
      <c r="DE137" s="87"/>
      <c r="DF137" s="71">
        <f t="shared" ref="DF137:DF143" si="821">(DE137*$D137*$E137*$G137*$J137*$DF$12)</f>
        <v>0</v>
      </c>
      <c r="DG137" s="72"/>
      <c r="DH137" s="71">
        <f t="shared" ref="DH137:DH143" si="822">(DG137*$D137*$E137*$G137*$J137*$DH$12)</f>
        <v>0</v>
      </c>
      <c r="DI137" s="72"/>
      <c r="DJ137" s="71">
        <f t="shared" ref="DJ137:DJ143" si="823">(DI137*$D137*$E137*$G137*$K137*$DJ$12)</f>
        <v>0</v>
      </c>
      <c r="DK137" s="72"/>
      <c r="DL137" s="79">
        <f t="shared" ref="DL137:DL143" si="824">(DK137*$D137*$E137*$G137*$L137*$DL$12)</f>
        <v>0</v>
      </c>
      <c r="DM137" s="81">
        <f t="shared" ref="DM137:DN143" si="825">SUM(M137,O137,Q137,S137,U137,W137,Y137,AA137,AC137,AE137,AG137,AI137,AK137,AO137,AQ137,CE137,AS137,AU137,AW137,AY137,BA137,CI137,BC137,BE137,BG137,BK137,AM137,BM137,BO137,BQ137,BS137,BU137,BW137,BY137,CA137,CC137,CG137,CK137,CM137,CO137,CQ137,CS137,CU137,CW137,BI137,CY137,DA137,DC137,DE137,DG137,DI137,DK137)</f>
        <v>776</v>
      </c>
      <c r="DN137" s="79">
        <f>SUM(N137,P137,R137,T137,V137,X137,Z137,AB137,AD137,AF137,AH137,AJ137,AL137,AP137,AR137,CF137,AT137,AV137,AX137,AZ137,BB137,CJ137,BD137,BF137,BH137,BL137,AN137,BN137,BP137,BR137,BT137,BV137,BX137,BZ137,CB137,CD137,CH137,CL137,CN137,CP137,CR137,CT137,CV137,CX137,BJ137,CZ137,DB137,DD137,DF137,DH137,DJ137,DL137)</f>
        <v>152426244.33749998</v>
      </c>
    </row>
    <row r="138" spans="1:118" ht="27" customHeight="1" x14ac:dyDescent="0.25">
      <c r="A138" s="82"/>
      <c r="B138" s="83">
        <v>108</v>
      </c>
      <c r="C138" s="93" t="s">
        <v>262</v>
      </c>
      <c r="D138" s="66">
        <v>22900</v>
      </c>
      <c r="E138" s="132">
        <v>16.02</v>
      </c>
      <c r="F138" s="84"/>
      <c r="G138" s="130">
        <v>1.1499999999999999</v>
      </c>
      <c r="H138" s="130">
        <v>1.4</v>
      </c>
      <c r="I138" s="66">
        <v>1.4</v>
      </c>
      <c r="J138" s="66">
        <v>1.68</v>
      </c>
      <c r="K138" s="66">
        <v>2.23</v>
      </c>
      <c r="L138" s="69">
        <v>2.57</v>
      </c>
      <c r="M138" s="72"/>
      <c r="N138" s="71">
        <f t="shared" si="296"/>
        <v>0</v>
      </c>
      <c r="O138" s="72"/>
      <c r="P138" s="72">
        <f t="shared" si="780"/>
        <v>0</v>
      </c>
      <c r="Q138" s="72"/>
      <c r="R138" s="71">
        <f t="shared" si="781"/>
        <v>0</v>
      </c>
      <c r="S138" s="72">
        <v>12</v>
      </c>
      <c r="T138" s="71">
        <f>(S138/12*7*$D138*$E138*$G138*$I138*$T$12)+(S138/12*2*$D138*$E138*$G138*$I138*$T$13)+(S138/12*3*$D138*$E138*$H138*$I138*$T$13)</f>
        <v>8387107.595999999</v>
      </c>
      <c r="U138" s="72">
        <v>0</v>
      </c>
      <c r="V138" s="71">
        <f t="shared" si="782"/>
        <v>0</v>
      </c>
      <c r="W138" s="72">
        <v>0</v>
      </c>
      <c r="X138" s="71">
        <f t="shared" si="783"/>
        <v>0</v>
      </c>
      <c r="Y138" s="72"/>
      <c r="Z138" s="71">
        <f t="shared" si="784"/>
        <v>0</v>
      </c>
      <c r="AA138" s="72">
        <v>0</v>
      </c>
      <c r="AB138" s="71">
        <f t="shared" si="785"/>
        <v>0</v>
      </c>
      <c r="AC138" s="72"/>
      <c r="AD138" s="71">
        <f t="shared" si="786"/>
        <v>0</v>
      </c>
      <c r="AE138" s="72">
        <v>0</v>
      </c>
      <c r="AF138" s="71">
        <f t="shared" si="787"/>
        <v>0</v>
      </c>
      <c r="AG138" s="74"/>
      <c r="AH138" s="71">
        <f t="shared" si="788"/>
        <v>0</v>
      </c>
      <c r="AI138" s="72"/>
      <c r="AJ138" s="71">
        <f t="shared" si="789"/>
        <v>0</v>
      </c>
      <c r="AK138" s="86">
        <v>0</v>
      </c>
      <c r="AL138" s="71">
        <f t="shared" si="790"/>
        <v>0</v>
      </c>
      <c r="AM138" s="72">
        <v>0</v>
      </c>
      <c r="AN138" s="77">
        <f t="shared" si="791"/>
        <v>0</v>
      </c>
      <c r="AO138" s="72"/>
      <c r="AP138" s="71">
        <f t="shared" si="792"/>
        <v>0</v>
      </c>
      <c r="AQ138" s="72">
        <v>0</v>
      </c>
      <c r="AR138" s="72">
        <f t="shared" si="793"/>
        <v>0</v>
      </c>
      <c r="AS138" s="72">
        <v>0</v>
      </c>
      <c r="AT138" s="72">
        <f t="shared" si="794"/>
        <v>0</v>
      </c>
      <c r="AU138" s="72">
        <v>0</v>
      </c>
      <c r="AV138" s="71">
        <f t="shared" si="795"/>
        <v>0</v>
      </c>
      <c r="AW138" s="72">
        <v>0</v>
      </c>
      <c r="AX138" s="71">
        <f t="shared" si="796"/>
        <v>0</v>
      </c>
      <c r="AY138" s="72">
        <v>0</v>
      </c>
      <c r="AZ138" s="71">
        <f t="shared" si="797"/>
        <v>0</v>
      </c>
      <c r="BA138" s="72"/>
      <c r="BB138" s="71">
        <f t="shared" si="798"/>
        <v>0</v>
      </c>
      <c r="BC138" s="72"/>
      <c r="BD138" s="71">
        <f t="shared" si="799"/>
        <v>0</v>
      </c>
      <c r="BE138" s="72"/>
      <c r="BF138" s="71">
        <f>(BE138/12*9*$D138*$E138*$G138*$J138*$BF$12)+(BE138/12*3*$D138*$E138*$H138*$J138*$BF$12)</f>
        <v>0</v>
      </c>
      <c r="BG138" s="72">
        <v>16</v>
      </c>
      <c r="BH138" s="71">
        <f>(BG138/12*9*$D138*$E138*$G138*$J138*$BH$12)+(BG138/12*3*$D138*$E138*$H138*$J138*$BH$12)</f>
        <v>11956635.935999999</v>
      </c>
      <c r="BI138" s="72">
        <v>13</v>
      </c>
      <c r="BJ138" s="71">
        <f>(BI138/12*9*$D138*$E138*$G138*$J138*$BJ$12)+(BI138/12*3*$D138*$E138*$H138*$J138*$BJ$12)</f>
        <v>11171981.702699998</v>
      </c>
      <c r="BK138" s="72">
        <v>0</v>
      </c>
      <c r="BL138" s="71">
        <f t="shared" si="800"/>
        <v>0</v>
      </c>
      <c r="BM138" s="72"/>
      <c r="BN138" s="71">
        <f t="shared" si="801"/>
        <v>0</v>
      </c>
      <c r="BO138" s="72"/>
      <c r="BP138" s="71">
        <f t="shared" ref="BP138:BP139" si="826">(BO138/12*9*$D138*$E138*$G138*$J138*$BP$12)+(BO138/12*3*$D138*$E138*$F138*$J138*$BP$12)</f>
        <v>0</v>
      </c>
      <c r="BQ138" s="72"/>
      <c r="BR138" s="71">
        <f t="shared" si="802"/>
        <v>0</v>
      </c>
      <c r="BS138" s="72"/>
      <c r="BT138" s="71">
        <f t="shared" si="803"/>
        <v>0</v>
      </c>
      <c r="BU138" s="72"/>
      <c r="BV138" s="71">
        <f t="shared" si="804"/>
        <v>0</v>
      </c>
      <c r="BW138" s="72"/>
      <c r="BX138" s="71">
        <f t="shared" ref="BX138:BX139" si="827">(BW138/12*9*$D138*$E138*$G138*$J138*$BX$12)+(BW138/12*3*$D138*$E138*$F138*$J138*$BX$12)</f>
        <v>0</v>
      </c>
      <c r="BY138" s="72"/>
      <c r="BZ138" s="79">
        <f t="shared" si="805"/>
        <v>0</v>
      </c>
      <c r="CA138" s="72">
        <v>0</v>
      </c>
      <c r="CB138" s="71">
        <f t="shared" si="806"/>
        <v>0</v>
      </c>
      <c r="CC138" s="72">
        <v>0</v>
      </c>
      <c r="CD138" s="71">
        <f t="shared" si="807"/>
        <v>0</v>
      </c>
      <c r="CE138" s="72">
        <v>0</v>
      </c>
      <c r="CF138" s="71">
        <f t="shared" si="808"/>
        <v>0</v>
      </c>
      <c r="CG138" s="72"/>
      <c r="CH138" s="72">
        <f t="shared" si="809"/>
        <v>0</v>
      </c>
      <c r="CI138" s="72"/>
      <c r="CJ138" s="71">
        <f t="shared" si="810"/>
        <v>0</v>
      </c>
      <c r="CK138" s="72">
        <v>0</v>
      </c>
      <c r="CL138" s="71">
        <f t="shared" si="811"/>
        <v>0</v>
      </c>
      <c r="CM138" s="72"/>
      <c r="CN138" s="71">
        <f t="shared" si="812"/>
        <v>0</v>
      </c>
      <c r="CO138" s="72"/>
      <c r="CP138" s="71">
        <f t="shared" si="813"/>
        <v>0</v>
      </c>
      <c r="CQ138" s="72"/>
      <c r="CR138" s="71">
        <f t="shared" si="814"/>
        <v>0</v>
      </c>
      <c r="CS138" s="72"/>
      <c r="CT138" s="71">
        <f t="shared" si="815"/>
        <v>0</v>
      </c>
      <c r="CU138" s="72">
        <v>0</v>
      </c>
      <c r="CV138" s="71">
        <f t="shared" si="816"/>
        <v>0</v>
      </c>
      <c r="CW138" s="86">
        <v>0</v>
      </c>
      <c r="CX138" s="71">
        <f t="shared" si="817"/>
        <v>0</v>
      </c>
      <c r="CY138" s="72"/>
      <c r="CZ138" s="71">
        <f t="shared" si="818"/>
        <v>0</v>
      </c>
      <c r="DA138" s="72">
        <v>0</v>
      </c>
      <c r="DB138" s="77">
        <f t="shared" si="819"/>
        <v>0</v>
      </c>
      <c r="DC138" s="72">
        <v>0</v>
      </c>
      <c r="DD138" s="71">
        <f t="shared" si="820"/>
        <v>0</v>
      </c>
      <c r="DE138" s="87"/>
      <c r="DF138" s="71">
        <f t="shared" si="821"/>
        <v>0</v>
      </c>
      <c r="DG138" s="72"/>
      <c r="DH138" s="71">
        <f t="shared" si="822"/>
        <v>0</v>
      </c>
      <c r="DI138" s="72"/>
      <c r="DJ138" s="71">
        <f t="shared" si="823"/>
        <v>0</v>
      </c>
      <c r="DK138" s="72"/>
      <c r="DL138" s="79">
        <f t="shared" si="824"/>
        <v>0</v>
      </c>
      <c r="DM138" s="81">
        <f t="shared" si="825"/>
        <v>41</v>
      </c>
      <c r="DN138" s="79">
        <f t="shared" si="825"/>
        <v>31515725.234699994</v>
      </c>
    </row>
    <row r="139" spans="1:118" ht="60" customHeight="1" x14ac:dyDescent="0.25">
      <c r="A139" s="82"/>
      <c r="B139" s="83">
        <v>109</v>
      </c>
      <c r="C139" s="93" t="s">
        <v>263</v>
      </c>
      <c r="D139" s="66">
        <v>22900</v>
      </c>
      <c r="E139" s="132">
        <v>7.4</v>
      </c>
      <c r="F139" s="84"/>
      <c r="G139" s="130">
        <v>1.25</v>
      </c>
      <c r="H139" s="130">
        <v>1.4</v>
      </c>
      <c r="I139" s="66">
        <v>1.4</v>
      </c>
      <c r="J139" s="66">
        <v>1.68</v>
      </c>
      <c r="K139" s="66">
        <v>2.23</v>
      </c>
      <c r="L139" s="69">
        <v>2.57</v>
      </c>
      <c r="M139" s="72"/>
      <c r="N139" s="71">
        <f t="shared" si="296"/>
        <v>0</v>
      </c>
      <c r="O139" s="72"/>
      <c r="P139" s="72">
        <f t="shared" si="780"/>
        <v>0</v>
      </c>
      <c r="Q139" s="72"/>
      <c r="R139" s="71">
        <f t="shared" si="781"/>
        <v>0</v>
      </c>
      <c r="S139" s="72">
        <v>200</v>
      </c>
      <c r="T139" s="71">
        <f>(S139/12*7*$D139*$E139*$G139*$I139*$T$12)+(S139/12*2*$D139*$E139*$G139*$I139*$T$13)+(S139/12*3*$D139*$E139*$H139*$I139*$T$13)</f>
        <v>68523975.333333328</v>
      </c>
      <c r="U139" s="72">
        <v>0</v>
      </c>
      <c r="V139" s="71">
        <f t="shared" si="782"/>
        <v>0</v>
      </c>
      <c r="W139" s="72">
        <v>0</v>
      </c>
      <c r="X139" s="71">
        <f t="shared" si="783"/>
        <v>0</v>
      </c>
      <c r="Y139" s="72"/>
      <c r="Z139" s="71">
        <f t="shared" si="784"/>
        <v>0</v>
      </c>
      <c r="AA139" s="72">
        <v>0</v>
      </c>
      <c r="AB139" s="71">
        <f t="shared" si="785"/>
        <v>0</v>
      </c>
      <c r="AC139" s="72"/>
      <c r="AD139" s="71">
        <f t="shared" si="786"/>
        <v>0</v>
      </c>
      <c r="AE139" s="72">
        <v>0</v>
      </c>
      <c r="AF139" s="71">
        <f t="shared" si="787"/>
        <v>0</v>
      </c>
      <c r="AG139" s="74"/>
      <c r="AH139" s="71">
        <f t="shared" si="788"/>
        <v>0</v>
      </c>
      <c r="AI139" s="72"/>
      <c r="AJ139" s="71">
        <f t="shared" si="789"/>
        <v>0</v>
      </c>
      <c r="AK139" s="86">
        <v>0</v>
      </c>
      <c r="AL139" s="71">
        <f t="shared" si="790"/>
        <v>0</v>
      </c>
      <c r="AM139" s="72">
        <v>0</v>
      </c>
      <c r="AN139" s="77">
        <f t="shared" si="791"/>
        <v>0</v>
      </c>
      <c r="AO139" s="72"/>
      <c r="AP139" s="71">
        <f t="shared" si="792"/>
        <v>0</v>
      </c>
      <c r="AQ139" s="72">
        <v>0</v>
      </c>
      <c r="AR139" s="72">
        <f t="shared" si="793"/>
        <v>0</v>
      </c>
      <c r="AS139" s="72">
        <v>0</v>
      </c>
      <c r="AT139" s="72">
        <f t="shared" si="794"/>
        <v>0</v>
      </c>
      <c r="AU139" s="72">
        <v>0</v>
      </c>
      <c r="AV139" s="71">
        <f t="shared" si="795"/>
        <v>0</v>
      </c>
      <c r="AW139" s="72">
        <v>0</v>
      </c>
      <c r="AX139" s="71">
        <f t="shared" si="796"/>
        <v>0</v>
      </c>
      <c r="AY139" s="72"/>
      <c r="AZ139" s="71">
        <f t="shared" si="797"/>
        <v>0</v>
      </c>
      <c r="BA139" s="72"/>
      <c r="BB139" s="71">
        <f t="shared" si="798"/>
        <v>0</v>
      </c>
      <c r="BC139" s="72"/>
      <c r="BD139" s="71">
        <f t="shared" si="799"/>
        <v>0</v>
      </c>
      <c r="BE139" s="72">
        <v>2</v>
      </c>
      <c r="BF139" s="71">
        <f>(BE139/12*9*$D139*$E139*$G139*$J139*$BF$12)+(BE139/12*3*$D139*$E139*$H139*$J139*$BF$12)</f>
        <v>733083.96</v>
      </c>
      <c r="BG139" s="72">
        <v>63</v>
      </c>
      <c r="BH139" s="71">
        <f>(BG139/12*9*$D139*$E139*$G139*$J139*$BH$12)+(BG139/12*3*$D139*$E139*$H139*$J139*$BH$12)</f>
        <v>23092144.739999998</v>
      </c>
      <c r="BI139" s="72"/>
      <c r="BJ139" s="71">
        <f t="shared" ref="BJ139" si="828">(BI139/12*9*$D139*$E139*$G139*$J139*$BJ$12)+(BI139/12*3*$D139*$E139*$F139*$J139*$BJ$12)</f>
        <v>0</v>
      </c>
      <c r="BK139" s="72">
        <v>0</v>
      </c>
      <c r="BL139" s="71">
        <f t="shared" si="800"/>
        <v>0</v>
      </c>
      <c r="BM139" s="72"/>
      <c r="BN139" s="71">
        <f t="shared" si="801"/>
        <v>0</v>
      </c>
      <c r="BO139" s="72"/>
      <c r="BP139" s="71">
        <f t="shared" si="826"/>
        <v>0</v>
      </c>
      <c r="BQ139" s="72"/>
      <c r="BR139" s="71">
        <f t="shared" si="802"/>
        <v>0</v>
      </c>
      <c r="BS139" s="72"/>
      <c r="BT139" s="71">
        <f t="shared" si="803"/>
        <v>0</v>
      </c>
      <c r="BU139" s="72"/>
      <c r="BV139" s="71">
        <f t="shared" si="804"/>
        <v>0</v>
      </c>
      <c r="BW139" s="72"/>
      <c r="BX139" s="71">
        <f t="shared" si="827"/>
        <v>0</v>
      </c>
      <c r="BY139" s="72"/>
      <c r="BZ139" s="79">
        <f t="shared" si="805"/>
        <v>0</v>
      </c>
      <c r="CA139" s="72">
        <v>0</v>
      </c>
      <c r="CB139" s="71">
        <f t="shared" si="806"/>
        <v>0</v>
      </c>
      <c r="CC139" s="72">
        <v>0</v>
      </c>
      <c r="CD139" s="71">
        <f t="shared" si="807"/>
        <v>0</v>
      </c>
      <c r="CE139" s="72">
        <v>0</v>
      </c>
      <c r="CF139" s="71">
        <f t="shared" si="808"/>
        <v>0</v>
      </c>
      <c r="CG139" s="72"/>
      <c r="CH139" s="72">
        <f t="shared" si="809"/>
        <v>0</v>
      </c>
      <c r="CI139" s="72"/>
      <c r="CJ139" s="71">
        <f t="shared" si="810"/>
        <v>0</v>
      </c>
      <c r="CK139" s="72">
        <v>0</v>
      </c>
      <c r="CL139" s="71">
        <f t="shared" si="811"/>
        <v>0</v>
      </c>
      <c r="CM139" s="72"/>
      <c r="CN139" s="71">
        <f t="shared" si="812"/>
        <v>0</v>
      </c>
      <c r="CO139" s="72"/>
      <c r="CP139" s="71">
        <f t="shared" si="813"/>
        <v>0</v>
      </c>
      <c r="CQ139" s="72"/>
      <c r="CR139" s="71">
        <f t="shared" si="814"/>
        <v>0</v>
      </c>
      <c r="CS139" s="72"/>
      <c r="CT139" s="71">
        <f t="shared" si="815"/>
        <v>0</v>
      </c>
      <c r="CU139" s="72">
        <v>0</v>
      </c>
      <c r="CV139" s="71">
        <f t="shared" si="816"/>
        <v>0</v>
      </c>
      <c r="CW139" s="86">
        <v>0</v>
      </c>
      <c r="CX139" s="71">
        <f t="shared" si="817"/>
        <v>0</v>
      </c>
      <c r="CY139" s="72"/>
      <c r="CZ139" s="71">
        <f t="shared" si="818"/>
        <v>0</v>
      </c>
      <c r="DA139" s="72">
        <v>0</v>
      </c>
      <c r="DB139" s="77">
        <f t="shared" si="819"/>
        <v>0</v>
      </c>
      <c r="DC139" s="72">
        <v>0</v>
      </c>
      <c r="DD139" s="71">
        <f t="shared" si="820"/>
        <v>0</v>
      </c>
      <c r="DE139" s="87"/>
      <c r="DF139" s="71">
        <f t="shared" si="821"/>
        <v>0</v>
      </c>
      <c r="DG139" s="72"/>
      <c r="DH139" s="71">
        <f t="shared" si="822"/>
        <v>0</v>
      </c>
      <c r="DI139" s="72"/>
      <c r="DJ139" s="71">
        <f t="shared" si="823"/>
        <v>0</v>
      </c>
      <c r="DK139" s="72"/>
      <c r="DL139" s="79">
        <f t="shared" si="824"/>
        <v>0</v>
      </c>
      <c r="DM139" s="81">
        <f t="shared" si="825"/>
        <v>265</v>
      </c>
      <c r="DN139" s="79">
        <f t="shared" si="825"/>
        <v>92349204.033333316</v>
      </c>
    </row>
    <row r="140" spans="1:118" ht="30" customHeight="1" x14ac:dyDescent="0.25">
      <c r="A140" s="82"/>
      <c r="B140" s="83">
        <v>110</v>
      </c>
      <c r="C140" s="65" t="s">
        <v>264</v>
      </c>
      <c r="D140" s="66">
        <v>22900</v>
      </c>
      <c r="E140" s="84">
        <v>1.92</v>
      </c>
      <c r="F140" s="84"/>
      <c r="G140" s="67">
        <v>1</v>
      </c>
      <c r="H140" s="68"/>
      <c r="I140" s="66">
        <v>1.4</v>
      </c>
      <c r="J140" s="66">
        <v>1.68</v>
      </c>
      <c r="K140" s="66">
        <v>2.23</v>
      </c>
      <c r="L140" s="69">
        <v>2.57</v>
      </c>
      <c r="M140" s="72"/>
      <c r="N140" s="71">
        <f t="shared" si="296"/>
        <v>0</v>
      </c>
      <c r="O140" s="72"/>
      <c r="P140" s="72">
        <f t="shared" si="780"/>
        <v>0</v>
      </c>
      <c r="Q140" s="72"/>
      <c r="R140" s="71">
        <f t="shared" si="781"/>
        <v>0</v>
      </c>
      <c r="S140" s="72">
        <v>200</v>
      </c>
      <c r="T140" s="71">
        <f t="shared" ref="T140:T143" si="829">(S140/12*7*$D140*$E140*$G140*$I140*$T$12)+(S140/12*5*$D140*$E140*$G140*$I140*$T$13)</f>
        <v>13798624</v>
      </c>
      <c r="U140" s="72">
        <v>0</v>
      </c>
      <c r="V140" s="71">
        <f t="shared" si="782"/>
        <v>0</v>
      </c>
      <c r="W140" s="72">
        <v>0</v>
      </c>
      <c r="X140" s="71">
        <f t="shared" si="783"/>
        <v>0</v>
      </c>
      <c r="Y140" s="72"/>
      <c r="Z140" s="71">
        <f t="shared" si="784"/>
        <v>0</v>
      </c>
      <c r="AA140" s="72">
        <v>0</v>
      </c>
      <c r="AB140" s="71">
        <f t="shared" si="785"/>
        <v>0</v>
      </c>
      <c r="AC140" s="72"/>
      <c r="AD140" s="71">
        <f t="shared" si="786"/>
        <v>0</v>
      </c>
      <c r="AE140" s="72">
        <v>0</v>
      </c>
      <c r="AF140" s="71">
        <f t="shared" si="787"/>
        <v>0</v>
      </c>
      <c r="AG140" s="74"/>
      <c r="AH140" s="71">
        <f t="shared" si="788"/>
        <v>0</v>
      </c>
      <c r="AI140" s="72"/>
      <c r="AJ140" s="71">
        <f t="shared" si="789"/>
        <v>0</v>
      </c>
      <c r="AK140" s="86">
        <v>0</v>
      </c>
      <c r="AL140" s="71">
        <f t="shared" si="790"/>
        <v>0</v>
      </c>
      <c r="AM140" s="72">
        <v>0</v>
      </c>
      <c r="AN140" s="77">
        <f t="shared" si="791"/>
        <v>0</v>
      </c>
      <c r="AO140" s="72"/>
      <c r="AP140" s="71">
        <f t="shared" si="792"/>
        <v>0</v>
      </c>
      <c r="AQ140" s="72">
        <v>0</v>
      </c>
      <c r="AR140" s="72">
        <f t="shared" si="793"/>
        <v>0</v>
      </c>
      <c r="AS140" s="72">
        <v>0</v>
      </c>
      <c r="AT140" s="72">
        <f t="shared" si="794"/>
        <v>0</v>
      </c>
      <c r="AU140" s="72">
        <v>0</v>
      </c>
      <c r="AV140" s="71">
        <f t="shared" si="795"/>
        <v>0</v>
      </c>
      <c r="AW140" s="72">
        <v>0</v>
      </c>
      <c r="AX140" s="71">
        <f t="shared" si="796"/>
        <v>0</v>
      </c>
      <c r="AY140" s="72">
        <v>0</v>
      </c>
      <c r="AZ140" s="71">
        <f t="shared" si="797"/>
        <v>0</v>
      </c>
      <c r="BA140" s="72"/>
      <c r="BB140" s="71">
        <f t="shared" si="798"/>
        <v>0</v>
      </c>
      <c r="BC140" s="72"/>
      <c r="BD140" s="71">
        <f t="shared" si="799"/>
        <v>0</v>
      </c>
      <c r="BE140" s="72">
        <v>5</v>
      </c>
      <c r="BF140" s="71">
        <f t="shared" ref="BF140:BF143" si="830">(BE140*$D140*$E140*$G140*$J140*$BF$12)</f>
        <v>369331.20000000001</v>
      </c>
      <c r="BG140" s="72">
        <v>16</v>
      </c>
      <c r="BH140" s="71">
        <f t="shared" ref="BH140:BH143" si="831">(BG140*$D140*$E140*$G140*$J140*$BH$12)</f>
        <v>1181859.8399999999</v>
      </c>
      <c r="BI140" s="72">
        <v>186</v>
      </c>
      <c r="BJ140" s="71">
        <f t="shared" ref="BJ140:BJ143" si="832">(BI140*$D140*$E140*$G140*$J140*$BJ$12)</f>
        <v>15799988.735999998</v>
      </c>
      <c r="BK140" s="72">
        <v>0</v>
      </c>
      <c r="BL140" s="71">
        <f t="shared" si="800"/>
        <v>0</v>
      </c>
      <c r="BM140" s="72">
        <v>1</v>
      </c>
      <c r="BN140" s="71">
        <f t="shared" si="801"/>
        <v>81252.864000000001</v>
      </c>
      <c r="BO140" s="72"/>
      <c r="BP140" s="71">
        <f t="shared" ref="BP140:BP143" si="833">(BO140*$D140*$E140*$G140*$J140*$BP$12)</f>
        <v>0</v>
      </c>
      <c r="BQ140" s="72">
        <v>1</v>
      </c>
      <c r="BR140" s="71">
        <f t="shared" si="802"/>
        <v>92332.799999999988</v>
      </c>
      <c r="BS140" s="72"/>
      <c r="BT140" s="71">
        <f t="shared" si="803"/>
        <v>0</v>
      </c>
      <c r="BU140" s="72">
        <v>3</v>
      </c>
      <c r="BV140" s="71">
        <f t="shared" si="804"/>
        <v>276998.40000000002</v>
      </c>
      <c r="BW140" s="72">
        <v>4</v>
      </c>
      <c r="BX140" s="71">
        <f t="shared" ref="BX140:BX143" si="834">(BW140*$D140*$E140*$G140*$J140*$BX$12)</f>
        <v>295464.95999999996</v>
      </c>
      <c r="BY140" s="72">
        <v>8</v>
      </c>
      <c r="BZ140" s="79">
        <f t="shared" si="805"/>
        <v>590929.91999999993</v>
      </c>
      <c r="CA140" s="72">
        <v>0</v>
      </c>
      <c r="CB140" s="71">
        <f t="shared" si="806"/>
        <v>0</v>
      </c>
      <c r="CC140" s="72">
        <v>17</v>
      </c>
      <c r="CD140" s="71">
        <f t="shared" si="807"/>
        <v>1182475.3919999998</v>
      </c>
      <c r="CE140" s="72">
        <v>0</v>
      </c>
      <c r="CF140" s="71">
        <f t="shared" si="808"/>
        <v>0</v>
      </c>
      <c r="CG140" s="72"/>
      <c r="CH140" s="72">
        <f t="shared" si="809"/>
        <v>0</v>
      </c>
      <c r="CI140" s="72"/>
      <c r="CJ140" s="71">
        <f t="shared" si="810"/>
        <v>0</v>
      </c>
      <c r="CK140" s="72">
        <v>0</v>
      </c>
      <c r="CL140" s="71">
        <f t="shared" si="811"/>
        <v>0</v>
      </c>
      <c r="CM140" s="72"/>
      <c r="CN140" s="71">
        <f t="shared" si="812"/>
        <v>0</v>
      </c>
      <c r="CO140" s="72"/>
      <c r="CP140" s="71">
        <f t="shared" si="813"/>
        <v>0</v>
      </c>
      <c r="CQ140" s="72"/>
      <c r="CR140" s="71">
        <f t="shared" si="814"/>
        <v>0</v>
      </c>
      <c r="CS140" s="72"/>
      <c r="CT140" s="71">
        <f t="shared" si="815"/>
        <v>0</v>
      </c>
      <c r="CU140" s="72">
        <v>0</v>
      </c>
      <c r="CV140" s="71">
        <f t="shared" si="816"/>
        <v>0</v>
      </c>
      <c r="CW140" s="86">
        <v>0</v>
      </c>
      <c r="CX140" s="71">
        <f t="shared" si="817"/>
        <v>0</v>
      </c>
      <c r="CY140" s="72"/>
      <c r="CZ140" s="71">
        <f t="shared" si="818"/>
        <v>0</v>
      </c>
      <c r="DA140" s="72">
        <v>0</v>
      </c>
      <c r="DB140" s="77">
        <f t="shared" si="819"/>
        <v>0</v>
      </c>
      <c r="DC140" s="72">
        <v>0</v>
      </c>
      <c r="DD140" s="71">
        <f t="shared" si="820"/>
        <v>0</v>
      </c>
      <c r="DE140" s="87"/>
      <c r="DF140" s="71">
        <f t="shared" si="821"/>
        <v>0</v>
      </c>
      <c r="DG140" s="72"/>
      <c r="DH140" s="71">
        <f t="shared" si="822"/>
        <v>0</v>
      </c>
      <c r="DI140" s="72"/>
      <c r="DJ140" s="71">
        <f t="shared" si="823"/>
        <v>0</v>
      </c>
      <c r="DK140" s="72"/>
      <c r="DL140" s="79">
        <f t="shared" si="824"/>
        <v>0</v>
      </c>
      <c r="DM140" s="81">
        <f t="shared" si="825"/>
        <v>441</v>
      </c>
      <c r="DN140" s="79">
        <f t="shared" si="825"/>
        <v>33669258.111999996</v>
      </c>
    </row>
    <row r="141" spans="1:118" ht="30" customHeight="1" x14ac:dyDescent="0.25">
      <c r="A141" s="82"/>
      <c r="B141" s="83">
        <v>111</v>
      </c>
      <c r="C141" s="65" t="s">
        <v>265</v>
      </c>
      <c r="D141" s="66">
        <v>22900</v>
      </c>
      <c r="E141" s="84">
        <v>1.39</v>
      </c>
      <c r="F141" s="84"/>
      <c r="G141" s="67">
        <v>1</v>
      </c>
      <c r="H141" s="68"/>
      <c r="I141" s="66">
        <v>1.4</v>
      </c>
      <c r="J141" s="66">
        <v>1.68</v>
      </c>
      <c r="K141" s="66">
        <v>2.23</v>
      </c>
      <c r="L141" s="69">
        <v>2.57</v>
      </c>
      <c r="M141" s="72"/>
      <c r="N141" s="71">
        <f t="shared" si="296"/>
        <v>0</v>
      </c>
      <c r="O141" s="72"/>
      <c r="P141" s="72">
        <f t="shared" si="780"/>
        <v>0</v>
      </c>
      <c r="Q141" s="72"/>
      <c r="R141" s="71">
        <f t="shared" si="781"/>
        <v>0</v>
      </c>
      <c r="S141" s="72">
        <v>305</v>
      </c>
      <c r="T141" s="71">
        <f t="shared" si="829"/>
        <v>15234183.970833335</v>
      </c>
      <c r="U141" s="72">
        <v>0</v>
      </c>
      <c r="V141" s="71">
        <f t="shared" si="782"/>
        <v>0</v>
      </c>
      <c r="W141" s="72">
        <v>0</v>
      </c>
      <c r="X141" s="71">
        <f t="shared" si="783"/>
        <v>0</v>
      </c>
      <c r="Y141" s="72"/>
      <c r="Z141" s="71">
        <f t="shared" si="784"/>
        <v>0</v>
      </c>
      <c r="AA141" s="72">
        <v>0</v>
      </c>
      <c r="AB141" s="71">
        <f t="shared" si="785"/>
        <v>0</v>
      </c>
      <c r="AC141" s="72"/>
      <c r="AD141" s="71">
        <f t="shared" si="786"/>
        <v>0</v>
      </c>
      <c r="AE141" s="72">
        <v>0</v>
      </c>
      <c r="AF141" s="71">
        <f t="shared" si="787"/>
        <v>0</v>
      </c>
      <c r="AG141" s="74"/>
      <c r="AH141" s="71">
        <f t="shared" si="788"/>
        <v>0</v>
      </c>
      <c r="AI141" s="72"/>
      <c r="AJ141" s="71">
        <f t="shared" si="789"/>
        <v>0</v>
      </c>
      <c r="AK141" s="86">
        <v>0</v>
      </c>
      <c r="AL141" s="71">
        <f t="shared" si="790"/>
        <v>0</v>
      </c>
      <c r="AM141" s="72">
        <v>0</v>
      </c>
      <c r="AN141" s="77">
        <f t="shared" si="791"/>
        <v>0</v>
      </c>
      <c r="AO141" s="72"/>
      <c r="AP141" s="71">
        <f t="shared" si="792"/>
        <v>0</v>
      </c>
      <c r="AQ141" s="72">
        <v>0</v>
      </c>
      <c r="AR141" s="72">
        <f t="shared" si="793"/>
        <v>0</v>
      </c>
      <c r="AS141" s="72">
        <v>0</v>
      </c>
      <c r="AT141" s="72">
        <f t="shared" si="794"/>
        <v>0</v>
      </c>
      <c r="AU141" s="72">
        <v>0</v>
      </c>
      <c r="AV141" s="71">
        <f t="shared" si="795"/>
        <v>0</v>
      </c>
      <c r="AW141" s="72">
        <v>0</v>
      </c>
      <c r="AX141" s="71">
        <f t="shared" si="796"/>
        <v>0</v>
      </c>
      <c r="AY141" s="72">
        <v>0</v>
      </c>
      <c r="AZ141" s="71">
        <f t="shared" si="797"/>
        <v>0</v>
      </c>
      <c r="BA141" s="72"/>
      <c r="BB141" s="71">
        <f t="shared" si="798"/>
        <v>0</v>
      </c>
      <c r="BC141" s="72">
        <v>13</v>
      </c>
      <c r="BD141" s="71">
        <f t="shared" si="799"/>
        <v>637256.62</v>
      </c>
      <c r="BE141" s="72">
        <v>9</v>
      </c>
      <c r="BF141" s="71">
        <f t="shared" si="830"/>
        <v>481284.72</v>
      </c>
      <c r="BG141" s="72">
        <v>10</v>
      </c>
      <c r="BH141" s="71">
        <f t="shared" si="831"/>
        <v>534760.79999999993</v>
      </c>
      <c r="BI141" s="72">
        <v>284</v>
      </c>
      <c r="BJ141" s="71">
        <f t="shared" si="832"/>
        <v>17465287.727999996</v>
      </c>
      <c r="BK141" s="72">
        <v>0</v>
      </c>
      <c r="BL141" s="71">
        <f t="shared" si="800"/>
        <v>0</v>
      </c>
      <c r="BM141" s="72"/>
      <c r="BN141" s="71">
        <f t="shared" si="801"/>
        <v>0</v>
      </c>
      <c r="BO141" s="72">
        <v>20</v>
      </c>
      <c r="BP141" s="71">
        <f t="shared" si="833"/>
        <v>1069521.5999999999</v>
      </c>
      <c r="BQ141" s="72"/>
      <c r="BR141" s="71">
        <f t="shared" si="802"/>
        <v>0</v>
      </c>
      <c r="BS141" s="72"/>
      <c r="BT141" s="71">
        <f t="shared" si="803"/>
        <v>0</v>
      </c>
      <c r="BU141" s="72">
        <v>1</v>
      </c>
      <c r="BV141" s="71">
        <f t="shared" si="804"/>
        <v>66845.099999999991</v>
      </c>
      <c r="BW141" s="72">
        <v>1</v>
      </c>
      <c r="BX141" s="71">
        <f t="shared" si="834"/>
        <v>53476.079999999994</v>
      </c>
      <c r="BY141" s="72">
        <v>23</v>
      </c>
      <c r="BZ141" s="79">
        <f t="shared" si="805"/>
        <v>1229949.8399999999</v>
      </c>
      <c r="CA141" s="72">
        <v>0</v>
      </c>
      <c r="CB141" s="71">
        <f t="shared" si="806"/>
        <v>0</v>
      </c>
      <c r="CC141" s="72">
        <v>49</v>
      </c>
      <c r="CD141" s="71">
        <f t="shared" si="807"/>
        <v>2467475.4580000001</v>
      </c>
      <c r="CE141" s="72">
        <v>0</v>
      </c>
      <c r="CF141" s="71">
        <f t="shared" si="808"/>
        <v>0</v>
      </c>
      <c r="CG141" s="72"/>
      <c r="CH141" s="72">
        <f t="shared" si="809"/>
        <v>0</v>
      </c>
      <c r="CI141" s="72"/>
      <c r="CJ141" s="71">
        <f t="shared" si="810"/>
        <v>0</v>
      </c>
      <c r="CK141" s="72">
        <v>0</v>
      </c>
      <c r="CL141" s="71">
        <f t="shared" si="811"/>
        <v>0</v>
      </c>
      <c r="CM141" s="72"/>
      <c r="CN141" s="71">
        <f t="shared" si="812"/>
        <v>0</v>
      </c>
      <c r="CO141" s="72"/>
      <c r="CP141" s="71">
        <f t="shared" si="813"/>
        <v>0</v>
      </c>
      <c r="CQ141" s="72"/>
      <c r="CR141" s="71">
        <f t="shared" si="814"/>
        <v>0</v>
      </c>
      <c r="CS141" s="72">
        <v>19</v>
      </c>
      <c r="CT141" s="71">
        <f t="shared" si="815"/>
        <v>956776.19799999986</v>
      </c>
      <c r="CU141" s="72">
        <v>0</v>
      </c>
      <c r="CV141" s="71">
        <f t="shared" si="816"/>
        <v>0</v>
      </c>
      <c r="CW141" s="86">
        <v>0</v>
      </c>
      <c r="CX141" s="71">
        <f t="shared" si="817"/>
        <v>0</v>
      </c>
      <c r="CY141" s="72"/>
      <c r="CZ141" s="71">
        <f t="shared" si="818"/>
        <v>0</v>
      </c>
      <c r="DA141" s="72">
        <v>0</v>
      </c>
      <c r="DB141" s="77">
        <f t="shared" si="819"/>
        <v>0</v>
      </c>
      <c r="DC141" s="72">
        <v>0</v>
      </c>
      <c r="DD141" s="71">
        <f t="shared" si="820"/>
        <v>0</v>
      </c>
      <c r="DE141" s="87"/>
      <c r="DF141" s="71">
        <f t="shared" si="821"/>
        <v>0</v>
      </c>
      <c r="DG141" s="72"/>
      <c r="DH141" s="71">
        <f t="shared" si="822"/>
        <v>0</v>
      </c>
      <c r="DI141" s="72"/>
      <c r="DJ141" s="71">
        <f t="shared" si="823"/>
        <v>0</v>
      </c>
      <c r="DK141" s="72"/>
      <c r="DL141" s="79">
        <f t="shared" si="824"/>
        <v>0</v>
      </c>
      <c r="DM141" s="81">
        <f t="shared" si="825"/>
        <v>734</v>
      </c>
      <c r="DN141" s="79">
        <f t="shared" si="825"/>
        <v>40196818.114833333</v>
      </c>
    </row>
    <row r="142" spans="1:118" ht="30" customHeight="1" x14ac:dyDescent="0.25">
      <c r="A142" s="82"/>
      <c r="B142" s="83">
        <v>112</v>
      </c>
      <c r="C142" s="65" t="s">
        <v>266</v>
      </c>
      <c r="D142" s="66">
        <v>22900</v>
      </c>
      <c r="E142" s="84">
        <v>1.89</v>
      </c>
      <c r="F142" s="84"/>
      <c r="G142" s="67">
        <v>1</v>
      </c>
      <c r="H142" s="68"/>
      <c r="I142" s="66">
        <v>1.4</v>
      </c>
      <c r="J142" s="66">
        <v>1.68</v>
      </c>
      <c r="K142" s="66">
        <v>2.23</v>
      </c>
      <c r="L142" s="69">
        <v>2.57</v>
      </c>
      <c r="M142" s="72"/>
      <c r="N142" s="71">
        <f t="shared" si="296"/>
        <v>0</v>
      </c>
      <c r="O142" s="72"/>
      <c r="P142" s="72">
        <f t="shared" si="780"/>
        <v>0</v>
      </c>
      <c r="Q142" s="72"/>
      <c r="R142" s="71">
        <f t="shared" si="781"/>
        <v>0</v>
      </c>
      <c r="S142" s="72">
        <v>100</v>
      </c>
      <c r="T142" s="71">
        <f t="shared" si="829"/>
        <v>6791510.25</v>
      </c>
      <c r="U142" s="72"/>
      <c r="V142" s="71">
        <f t="shared" si="782"/>
        <v>0</v>
      </c>
      <c r="W142" s="72"/>
      <c r="X142" s="71">
        <f t="shared" si="783"/>
        <v>0</v>
      </c>
      <c r="Y142" s="72"/>
      <c r="Z142" s="71">
        <f t="shared" si="784"/>
        <v>0</v>
      </c>
      <c r="AA142" s="72"/>
      <c r="AB142" s="71">
        <f t="shared" si="785"/>
        <v>0</v>
      </c>
      <c r="AC142" s="72"/>
      <c r="AD142" s="71">
        <f t="shared" si="786"/>
        <v>0</v>
      </c>
      <c r="AE142" s="72"/>
      <c r="AF142" s="71">
        <f t="shared" si="787"/>
        <v>0</v>
      </c>
      <c r="AG142" s="74"/>
      <c r="AH142" s="71">
        <f t="shared" si="788"/>
        <v>0</v>
      </c>
      <c r="AI142" s="72"/>
      <c r="AJ142" s="71">
        <f t="shared" si="789"/>
        <v>0</v>
      </c>
      <c r="AK142" s="86">
        <v>0</v>
      </c>
      <c r="AL142" s="71">
        <f t="shared" si="790"/>
        <v>0</v>
      </c>
      <c r="AM142" s="72"/>
      <c r="AN142" s="77">
        <f t="shared" si="791"/>
        <v>0</v>
      </c>
      <c r="AO142" s="72"/>
      <c r="AP142" s="71">
        <f t="shared" si="792"/>
        <v>0</v>
      </c>
      <c r="AQ142" s="72"/>
      <c r="AR142" s="72">
        <f t="shared" si="793"/>
        <v>0</v>
      </c>
      <c r="AS142" s="72"/>
      <c r="AT142" s="72">
        <f t="shared" si="794"/>
        <v>0</v>
      </c>
      <c r="AU142" s="72"/>
      <c r="AV142" s="71">
        <f t="shared" si="795"/>
        <v>0</v>
      </c>
      <c r="AW142" s="72"/>
      <c r="AX142" s="71">
        <f t="shared" si="796"/>
        <v>0</v>
      </c>
      <c r="AY142" s="72"/>
      <c r="AZ142" s="71">
        <f t="shared" si="797"/>
        <v>0</v>
      </c>
      <c r="BA142" s="72"/>
      <c r="BB142" s="71">
        <f t="shared" si="798"/>
        <v>0</v>
      </c>
      <c r="BC142" s="72"/>
      <c r="BD142" s="71">
        <f t="shared" si="799"/>
        <v>0</v>
      </c>
      <c r="BE142" s="72">
        <v>9</v>
      </c>
      <c r="BF142" s="71">
        <f t="shared" si="830"/>
        <v>654408.72</v>
      </c>
      <c r="BG142" s="72">
        <v>19</v>
      </c>
      <c r="BH142" s="71">
        <f t="shared" si="831"/>
        <v>1381529.52</v>
      </c>
      <c r="BI142" s="72">
        <v>63</v>
      </c>
      <c r="BJ142" s="71">
        <f t="shared" si="832"/>
        <v>5267990.1959999995</v>
      </c>
      <c r="BK142" s="72"/>
      <c r="BL142" s="71">
        <f t="shared" si="800"/>
        <v>0</v>
      </c>
      <c r="BM142" s="72"/>
      <c r="BN142" s="71">
        <f t="shared" si="801"/>
        <v>0</v>
      </c>
      <c r="BO142" s="72">
        <v>1</v>
      </c>
      <c r="BP142" s="71">
        <f t="shared" si="833"/>
        <v>72712.08</v>
      </c>
      <c r="BQ142" s="72"/>
      <c r="BR142" s="71">
        <f t="shared" si="802"/>
        <v>0</v>
      </c>
      <c r="BS142" s="72"/>
      <c r="BT142" s="71">
        <f t="shared" si="803"/>
        <v>0</v>
      </c>
      <c r="BU142" s="72"/>
      <c r="BV142" s="71">
        <f t="shared" si="804"/>
        <v>0</v>
      </c>
      <c r="BW142" s="72"/>
      <c r="BX142" s="71">
        <f t="shared" si="834"/>
        <v>0</v>
      </c>
      <c r="BY142" s="72"/>
      <c r="BZ142" s="79">
        <f t="shared" si="805"/>
        <v>0</v>
      </c>
      <c r="CA142" s="72"/>
      <c r="CB142" s="71">
        <f t="shared" si="806"/>
        <v>0</v>
      </c>
      <c r="CC142" s="72"/>
      <c r="CD142" s="71">
        <f t="shared" si="807"/>
        <v>0</v>
      </c>
      <c r="CE142" s="72"/>
      <c r="CF142" s="71">
        <f t="shared" si="808"/>
        <v>0</v>
      </c>
      <c r="CG142" s="72"/>
      <c r="CH142" s="72">
        <f t="shared" si="809"/>
        <v>0</v>
      </c>
      <c r="CI142" s="72"/>
      <c r="CJ142" s="71">
        <f t="shared" si="810"/>
        <v>0</v>
      </c>
      <c r="CK142" s="72"/>
      <c r="CL142" s="71">
        <f t="shared" si="811"/>
        <v>0</v>
      </c>
      <c r="CM142" s="72"/>
      <c r="CN142" s="71">
        <f t="shared" si="812"/>
        <v>0</v>
      </c>
      <c r="CO142" s="72"/>
      <c r="CP142" s="71">
        <f t="shared" si="813"/>
        <v>0</v>
      </c>
      <c r="CQ142" s="72"/>
      <c r="CR142" s="71">
        <f t="shared" si="814"/>
        <v>0</v>
      </c>
      <c r="CS142" s="72"/>
      <c r="CT142" s="71">
        <f t="shared" si="815"/>
        <v>0</v>
      </c>
      <c r="CU142" s="72"/>
      <c r="CV142" s="71">
        <f t="shared" si="816"/>
        <v>0</v>
      </c>
      <c r="CW142" s="86">
        <v>0</v>
      </c>
      <c r="CX142" s="71">
        <f t="shared" si="817"/>
        <v>0</v>
      </c>
      <c r="CY142" s="72"/>
      <c r="CZ142" s="71">
        <f t="shared" si="818"/>
        <v>0</v>
      </c>
      <c r="DA142" s="72"/>
      <c r="DB142" s="77">
        <f t="shared" si="819"/>
        <v>0</v>
      </c>
      <c r="DC142" s="72"/>
      <c r="DD142" s="71">
        <f t="shared" si="820"/>
        <v>0</v>
      </c>
      <c r="DE142" s="87"/>
      <c r="DF142" s="71">
        <f t="shared" si="821"/>
        <v>0</v>
      </c>
      <c r="DG142" s="72"/>
      <c r="DH142" s="71">
        <f t="shared" si="822"/>
        <v>0</v>
      </c>
      <c r="DI142" s="72"/>
      <c r="DJ142" s="71">
        <f t="shared" si="823"/>
        <v>0</v>
      </c>
      <c r="DK142" s="72"/>
      <c r="DL142" s="79">
        <f t="shared" si="824"/>
        <v>0</v>
      </c>
      <c r="DM142" s="81">
        <f t="shared" si="825"/>
        <v>192</v>
      </c>
      <c r="DN142" s="79">
        <f t="shared" si="825"/>
        <v>14168150.765999999</v>
      </c>
    </row>
    <row r="143" spans="1:118" ht="30" customHeight="1" x14ac:dyDescent="0.25">
      <c r="A143" s="82"/>
      <c r="B143" s="83">
        <v>113</v>
      </c>
      <c r="C143" s="65" t="s">
        <v>267</v>
      </c>
      <c r="D143" s="66">
        <v>22900</v>
      </c>
      <c r="E143" s="84">
        <v>2.56</v>
      </c>
      <c r="F143" s="84"/>
      <c r="G143" s="67">
        <v>1</v>
      </c>
      <c r="H143" s="68"/>
      <c r="I143" s="66">
        <v>1.4</v>
      </c>
      <c r="J143" s="66">
        <v>1.68</v>
      </c>
      <c r="K143" s="66">
        <v>2.23</v>
      </c>
      <c r="L143" s="69">
        <v>2.57</v>
      </c>
      <c r="M143" s="72"/>
      <c r="N143" s="71">
        <f t="shared" si="296"/>
        <v>0</v>
      </c>
      <c r="O143" s="72"/>
      <c r="P143" s="72">
        <f t="shared" si="780"/>
        <v>0</v>
      </c>
      <c r="Q143" s="72"/>
      <c r="R143" s="71">
        <f t="shared" si="781"/>
        <v>0</v>
      </c>
      <c r="S143" s="72">
        <v>40</v>
      </c>
      <c r="T143" s="71">
        <f t="shared" si="829"/>
        <v>3679633.0666666664</v>
      </c>
      <c r="U143" s="72"/>
      <c r="V143" s="71">
        <f t="shared" si="782"/>
        <v>0</v>
      </c>
      <c r="W143" s="72"/>
      <c r="X143" s="71">
        <f t="shared" si="783"/>
        <v>0</v>
      </c>
      <c r="Y143" s="72"/>
      <c r="Z143" s="71">
        <f t="shared" si="784"/>
        <v>0</v>
      </c>
      <c r="AA143" s="72"/>
      <c r="AB143" s="71">
        <f t="shared" si="785"/>
        <v>0</v>
      </c>
      <c r="AC143" s="72"/>
      <c r="AD143" s="71">
        <f t="shared" si="786"/>
        <v>0</v>
      </c>
      <c r="AE143" s="72"/>
      <c r="AF143" s="71">
        <f t="shared" si="787"/>
        <v>0</v>
      </c>
      <c r="AG143" s="74"/>
      <c r="AH143" s="71">
        <f t="shared" si="788"/>
        <v>0</v>
      </c>
      <c r="AI143" s="72"/>
      <c r="AJ143" s="71">
        <f t="shared" si="789"/>
        <v>0</v>
      </c>
      <c r="AK143" s="86">
        <v>0</v>
      </c>
      <c r="AL143" s="71">
        <f t="shared" si="790"/>
        <v>0</v>
      </c>
      <c r="AM143" s="72"/>
      <c r="AN143" s="77">
        <f t="shared" si="791"/>
        <v>0</v>
      </c>
      <c r="AO143" s="72"/>
      <c r="AP143" s="71">
        <f t="shared" si="792"/>
        <v>0</v>
      </c>
      <c r="AQ143" s="72"/>
      <c r="AR143" s="72">
        <f t="shared" si="793"/>
        <v>0</v>
      </c>
      <c r="AS143" s="72"/>
      <c r="AT143" s="72">
        <f t="shared" si="794"/>
        <v>0</v>
      </c>
      <c r="AU143" s="72"/>
      <c r="AV143" s="71">
        <f t="shared" si="795"/>
        <v>0</v>
      </c>
      <c r="AW143" s="72"/>
      <c r="AX143" s="71">
        <f t="shared" si="796"/>
        <v>0</v>
      </c>
      <c r="AY143" s="72"/>
      <c r="AZ143" s="71">
        <f t="shared" si="797"/>
        <v>0</v>
      </c>
      <c r="BA143" s="72"/>
      <c r="BB143" s="71">
        <f t="shared" si="798"/>
        <v>0</v>
      </c>
      <c r="BC143" s="72"/>
      <c r="BD143" s="71">
        <f t="shared" si="799"/>
        <v>0</v>
      </c>
      <c r="BE143" s="72">
        <v>9</v>
      </c>
      <c r="BF143" s="71">
        <f t="shared" si="830"/>
        <v>886394.88</v>
      </c>
      <c r="BG143" s="72">
        <v>3</v>
      </c>
      <c r="BH143" s="71">
        <f t="shared" si="831"/>
        <v>295464.95999999996</v>
      </c>
      <c r="BI143" s="72">
        <v>9</v>
      </c>
      <c r="BJ143" s="71">
        <f t="shared" si="832"/>
        <v>1019354.112</v>
      </c>
      <c r="BK143" s="72"/>
      <c r="BL143" s="71">
        <f t="shared" si="800"/>
        <v>0</v>
      </c>
      <c r="BM143" s="72"/>
      <c r="BN143" s="71">
        <f t="shared" si="801"/>
        <v>0</v>
      </c>
      <c r="BO143" s="72">
        <v>1</v>
      </c>
      <c r="BP143" s="71">
        <f t="shared" si="833"/>
        <v>98488.319999999992</v>
      </c>
      <c r="BQ143" s="72">
        <v>1</v>
      </c>
      <c r="BR143" s="71">
        <f t="shared" si="802"/>
        <v>123110.39999999999</v>
      </c>
      <c r="BS143" s="72"/>
      <c r="BT143" s="71">
        <f t="shared" si="803"/>
        <v>0</v>
      </c>
      <c r="BU143" s="72"/>
      <c r="BV143" s="71">
        <f t="shared" si="804"/>
        <v>0</v>
      </c>
      <c r="BW143" s="72"/>
      <c r="BX143" s="71">
        <f t="shared" si="834"/>
        <v>0</v>
      </c>
      <c r="BY143" s="72"/>
      <c r="BZ143" s="79">
        <f t="shared" si="805"/>
        <v>0</v>
      </c>
      <c r="CA143" s="72"/>
      <c r="CB143" s="71">
        <f t="shared" si="806"/>
        <v>0</v>
      </c>
      <c r="CC143" s="72">
        <v>4</v>
      </c>
      <c r="CD143" s="71">
        <f t="shared" si="807"/>
        <v>370972.6719999999</v>
      </c>
      <c r="CE143" s="72"/>
      <c r="CF143" s="71">
        <f t="shared" si="808"/>
        <v>0</v>
      </c>
      <c r="CG143" s="72"/>
      <c r="CH143" s="72">
        <f t="shared" si="809"/>
        <v>0</v>
      </c>
      <c r="CI143" s="72"/>
      <c r="CJ143" s="71">
        <f t="shared" si="810"/>
        <v>0</v>
      </c>
      <c r="CK143" s="72"/>
      <c r="CL143" s="71">
        <f t="shared" si="811"/>
        <v>0</v>
      </c>
      <c r="CM143" s="72"/>
      <c r="CN143" s="71">
        <f t="shared" si="812"/>
        <v>0</v>
      </c>
      <c r="CO143" s="72"/>
      <c r="CP143" s="71">
        <f t="shared" si="813"/>
        <v>0</v>
      </c>
      <c r="CQ143" s="72">
        <v>1</v>
      </c>
      <c r="CR143" s="71">
        <f t="shared" si="814"/>
        <v>92743.167999999976</v>
      </c>
      <c r="CS143" s="72">
        <v>1</v>
      </c>
      <c r="CT143" s="71">
        <f t="shared" si="815"/>
        <v>92743.167999999976</v>
      </c>
      <c r="CU143" s="72"/>
      <c r="CV143" s="71">
        <f t="shared" si="816"/>
        <v>0</v>
      </c>
      <c r="CW143" s="86">
        <v>0</v>
      </c>
      <c r="CX143" s="71">
        <f t="shared" si="817"/>
        <v>0</v>
      </c>
      <c r="CY143" s="72"/>
      <c r="CZ143" s="71">
        <f t="shared" si="818"/>
        <v>0</v>
      </c>
      <c r="DA143" s="72"/>
      <c r="DB143" s="77">
        <f t="shared" si="819"/>
        <v>0</v>
      </c>
      <c r="DC143" s="72"/>
      <c r="DD143" s="71">
        <f t="shared" si="820"/>
        <v>0</v>
      </c>
      <c r="DE143" s="87"/>
      <c r="DF143" s="71">
        <f t="shared" si="821"/>
        <v>0</v>
      </c>
      <c r="DG143" s="72"/>
      <c r="DH143" s="71">
        <f t="shared" si="822"/>
        <v>0</v>
      </c>
      <c r="DI143" s="72"/>
      <c r="DJ143" s="71">
        <f t="shared" si="823"/>
        <v>0</v>
      </c>
      <c r="DK143" s="72"/>
      <c r="DL143" s="79">
        <f t="shared" si="824"/>
        <v>0</v>
      </c>
      <c r="DM143" s="81">
        <f t="shared" si="825"/>
        <v>69</v>
      </c>
      <c r="DN143" s="79">
        <f t="shared" si="825"/>
        <v>6658904.7466666661</v>
      </c>
    </row>
    <row r="144" spans="1:118" ht="16.5" customHeight="1" x14ac:dyDescent="0.25">
      <c r="A144" s="82">
        <v>18</v>
      </c>
      <c r="B144" s="144"/>
      <c r="C144" s="144" t="s">
        <v>268</v>
      </c>
      <c r="D144" s="66">
        <v>22900</v>
      </c>
      <c r="E144" s="147">
        <v>1.69</v>
      </c>
      <c r="F144" s="147"/>
      <c r="G144" s="67">
        <v>1</v>
      </c>
      <c r="H144" s="68"/>
      <c r="I144" s="66">
        <v>1.4</v>
      </c>
      <c r="J144" s="66">
        <v>1.68</v>
      </c>
      <c r="K144" s="66">
        <v>2.23</v>
      </c>
      <c r="L144" s="69">
        <v>2.57</v>
      </c>
      <c r="M144" s="92">
        <f>SUM(M145:M147)</f>
        <v>406</v>
      </c>
      <c r="N144" s="92">
        <f t="shared" ref="N144:BY144" si="835">SUM(N145:N147)</f>
        <v>21993352.359999999</v>
      </c>
      <c r="O144" s="92">
        <f t="shared" si="835"/>
        <v>0</v>
      </c>
      <c r="P144" s="92">
        <f t="shared" si="835"/>
        <v>0</v>
      </c>
      <c r="Q144" s="92">
        <f t="shared" si="835"/>
        <v>42</v>
      </c>
      <c r="R144" s="92">
        <f t="shared" si="835"/>
        <v>2396324.7000000002</v>
      </c>
      <c r="S144" s="92">
        <f t="shared" si="835"/>
        <v>1</v>
      </c>
      <c r="T144" s="92">
        <f t="shared" si="835"/>
        <v>47897.639999999992</v>
      </c>
      <c r="U144" s="92">
        <f t="shared" si="835"/>
        <v>0</v>
      </c>
      <c r="V144" s="92">
        <f t="shared" si="835"/>
        <v>0</v>
      </c>
      <c r="W144" s="92">
        <f t="shared" si="835"/>
        <v>0</v>
      </c>
      <c r="X144" s="92">
        <f t="shared" si="835"/>
        <v>0</v>
      </c>
      <c r="Y144" s="92">
        <f t="shared" si="835"/>
        <v>0</v>
      </c>
      <c r="Z144" s="92">
        <f t="shared" si="835"/>
        <v>0</v>
      </c>
      <c r="AA144" s="92">
        <f t="shared" si="835"/>
        <v>0</v>
      </c>
      <c r="AB144" s="92">
        <f t="shared" si="835"/>
        <v>0</v>
      </c>
      <c r="AC144" s="92">
        <f t="shared" si="835"/>
        <v>80</v>
      </c>
      <c r="AD144" s="92">
        <f t="shared" si="835"/>
        <v>3950016.42</v>
      </c>
      <c r="AE144" s="92">
        <f t="shared" si="835"/>
        <v>0</v>
      </c>
      <c r="AF144" s="92">
        <f t="shared" si="835"/>
        <v>0</v>
      </c>
      <c r="AG144" s="92">
        <f t="shared" si="835"/>
        <v>0</v>
      </c>
      <c r="AH144" s="92">
        <f t="shared" si="835"/>
        <v>0</v>
      </c>
      <c r="AI144" s="92">
        <f t="shared" si="835"/>
        <v>0</v>
      </c>
      <c r="AJ144" s="92">
        <f t="shared" si="835"/>
        <v>0</v>
      </c>
      <c r="AK144" s="92">
        <f t="shared" si="835"/>
        <v>0</v>
      </c>
      <c r="AL144" s="92">
        <f t="shared" si="835"/>
        <v>0</v>
      </c>
      <c r="AM144" s="92">
        <f t="shared" si="835"/>
        <v>0</v>
      </c>
      <c r="AN144" s="92">
        <f t="shared" si="835"/>
        <v>0</v>
      </c>
      <c r="AO144" s="92">
        <v>0</v>
      </c>
      <c r="AP144" s="92">
        <f t="shared" si="835"/>
        <v>0</v>
      </c>
      <c r="AQ144" s="92">
        <f t="shared" si="835"/>
        <v>2</v>
      </c>
      <c r="AR144" s="92">
        <f t="shared" si="835"/>
        <v>98680.68</v>
      </c>
      <c r="AS144" s="92">
        <f t="shared" si="835"/>
        <v>5</v>
      </c>
      <c r="AT144" s="92">
        <f t="shared" si="835"/>
        <v>239488.19999999998</v>
      </c>
      <c r="AU144" s="92">
        <f t="shared" si="835"/>
        <v>0</v>
      </c>
      <c r="AV144" s="92">
        <f t="shared" si="835"/>
        <v>0</v>
      </c>
      <c r="AW144" s="92">
        <f t="shared" si="835"/>
        <v>0</v>
      </c>
      <c r="AX144" s="92">
        <f t="shared" si="835"/>
        <v>0</v>
      </c>
      <c r="AY144" s="92">
        <f t="shared" si="835"/>
        <v>0</v>
      </c>
      <c r="AZ144" s="92">
        <f t="shared" si="835"/>
        <v>0</v>
      </c>
      <c r="BA144" s="92">
        <f t="shared" si="835"/>
        <v>0</v>
      </c>
      <c r="BB144" s="92">
        <f t="shared" si="835"/>
        <v>0</v>
      </c>
      <c r="BC144" s="92">
        <f t="shared" si="835"/>
        <v>1</v>
      </c>
      <c r="BD144" s="92">
        <f t="shared" si="835"/>
        <v>47897.639999999992</v>
      </c>
      <c r="BE144" s="92">
        <f t="shared" si="835"/>
        <v>10</v>
      </c>
      <c r="BF144" s="92">
        <f t="shared" si="835"/>
        <v>616321.43999999994</v>
      </c>
      <c r="BG144" s="92">
        <f t="shared" si="835"/>
        <v>5</v>
      </c>
      <c r="BH144" s="92">
        <f t="shared" si="835"/>
        <v>287385.83999999997</v>
      </c>
      <c r="BI144" s="92">
        <f t="shared" si="835"/>
        <v>9</v>
      </c>
      <c r="BJ144" s="92">
        <f t="shared" si="835"/>
        <v>680896.69199999992</v>
      </c>
      <c r="BK144" s="92">
        <f t="shared" si="835"/>
        <v>0</v>
      </c>
      <c r="BL144" s="92">
        <f t="shared" si="835"/>
        <v>0</v>
      </c>
      <c r="BM144" s="92">
        <f t="shared" si="835"/>
        <v>15</v>
      </c>
      <c r="BN144" s="92">
        <f t="shared" si="835"/>
        <v>906823.51199999999</v>
      </c>
      <c r="BO144" s="92">
        <f t="shared" si="835"/>
        <v>2</v>
      </c>
      <c r="BP144" s="92">
        <f t="shared" si="835"/>
        <v>123264.288</v>
      </c>
      <c r="BQ144" s="92">
        <f t="shared" si="835"/>
        <v>0</v>
      </c>
      <c r="BR144" s="92">
        <f t="shared" si="835"/>
        <v>0</v>
      </c>
      <c r="BS144" s="92">
        <f t="shared" si="835"/>
        <v>0</v>
      </c>
      <c r="BT144" s="92">
        <f t="shared" si="835"/>
        <v>0</v>
      </c>
      <c r="BU144" s="92">
        <f t="shared" si="835"/>
        <v>7</v>
      </c>
      <c r="BV144" s="92">
        <f t="shared" si="835"/>
        <v>476610.37199999997</v>
      </c>
      <c r="BW144" s="92">
        <f t="shared" si="835"/>
        <v>0</v>
      </c>
      <c r="BX144" s="92">
        <f t="shared" si="835"/>
        <v>0</v>
      </c>
      <c r="BY144" s="92">
        <f t="shared" si="835"/>
        <v>2</v>
      </c>
      <c r="BZ144" s="92">
        <f t="shared" ref="BZ144:DN144" si="836">SUM(BZ145:BZ147)</f>
        <v>123264.288</v>
      </c>
      <c r="CA144" s="92">
        <f t="shared" si="836"/>
        <v>0</v>
      </c>
      <c r="CB144" s="92">
        <f t="shared" si="836"/>
        <v>0</v>
      </c>
      <c r="CC144" s="92">
        <f t="shared" si="836"/>
        <v>0</v>
      </c>
      <c r="CD144" s="92">
        <f t="shared" si="836"/>
        <v>0</v>
      </c>
      <c r="CE144" s="92">
        <f t="shared" si="836"/>
        <v>0</v>
      </c>
      <c r="CF144" s="92">
        <f t="shared" si="836"/>
        <v>0</v>
      </c>
      <c r="CG144" s="92">
        <f t="shared" si="836"/>
        <v>0</v>
      </c>
      <c r="CH144" s="92">
        <f t="shared" si="836"/>
        <v>0</v>
      </c>
      <c r="CI144" s="92">
        <f t="shared" si="836"/>
        <v>0</v>
      </c>
      <c r="CJ144" s="92">
        <f t="shared" si="836"/>
        <v>0</v>
      </c>
      <c r="CK144" s="92">
        <f t="shared" si="836"/>
        <v>0</v>
      </c>
      <c r="CL144" s="92">
        <f t="shared" si="836"/>
        <v>0</v>
      </c>
      <c r="CM144" s="92">
        <f t="shared" si="836"/>
        <v>0</v>
      </c>
      <c r="CN144" s="92">
        <f t="shared" si="836"/>
        <v>0</v>
      </c>
      <c r="CO144" s="92">
        <f t="shared" si="836"/>
        <v>0</v>
      </c>
      <c r="CP144" s="92">
        <f t="shared" si="836"/>
        <v>0</v>
      </c>
      <c r="CQ144" s="92">
        <f t="shared" si="836"/>
        <v>0</v>
      </c>
      <c r="CR144" s="92">
        <f t="shared" si="836"/>
        <v>0</v>
      </c>
      <c r="CS144" s="92">
        <f t="shared" si="836"/>
        <v>7</v>
      </c>
      <c r="CT144" s="92">
        <f t="shared" si="836"/>
        <v>335283.48</v>
      </c>
      <c r="CU144" s="92">
        <f t="shared" si="836"/>
        <v>52</v>
      </c>
      <c r="CV144" s="92">
        <f t="shared" si="836"/>
        <v>3196561.5360000003</v>
      </c>
      <c r="CW144" s="92">
        <f t="shared" si="836"/>
        <v>0</v>
      </c>
      <c r="CX144" s="92">
        <f t="shared" si="836"/>
        <v>0</v>
      </c>
      <c r="CY144" s="92">
        <f t="shared" si="836"/>
        <v>0</v>
      </c>
      <c r="CZ144" s="92">
        <f t="shared" si="836"/>
        <v>0</v>
      </c>
      <c r="DA144" s="92">
        <f t="shared" si="836"/>
        <v>0</v>
      </c>
      <c r="DB144" s="95">
        <f t="shared" si="836"/>
        <v>0</v>
      </c>
      <c r="DC144" s="92">
        <f t="shared" si="836"/>
        <v>0</v>
      </c>
      <c r="DD144" s="92">
        <f t="shared" si="836"/>
        <v>0</v>
      </c>
      <c r="DE144" s="96">
        <f t="shared" si="836"/>
        <v>0</v>
      </c>
      <c r="DF144" s="92">
        <f t="shared" si="836"/>
        <v>0</v>
      </c>
      <c r="DG144" s="92">
        <f t="shared" si="836"/>
        <v>0</v>
      </c>
      <c r="DH144" s="92">
        <f t="shared" si="836"/>
        <v>0</v>
      </c>
      <c r="DI144" s="92">
        <v>0</v>
      </c>
      <c r="DJ144" s="92">
        <f t="shared" si="836"/>
        <v>0</v>
      </c>
      <c r="DK144" s="92">
        <f t="shared" si="836"/>
        <v>3</v>
      </c>
      <c r="DL144" s="92">
        <f t="shared" si="836"/>
        <v>362299.06799999991</v>
      </c>
      <c r="DM144" s="92">
        <f t="shared" si="836"/>
        <v>649</v>
      </c>
      <c r="DN144" s="92">
        <f t="shared" si="836"/>
        <v>35882368.155999988</v>
      </c>
    </row>
    <row r="145" spans="1:118" ht="18.75" x14ac:dyDescent="0.25">
      <c r="A145" s="82"/>
      <c r="B145" s="166">
        <v>114</v>
      </c>
      <c r="C145" s="65" t="s">
        <v>269</v>
      </c>
      <c r="D145" s="66">
        <v>22900</v>
      </c>
      <c r="E145" s="84">
        <v>1.66</v>
      </c>
      <c r="F145" s="84"/>
      <c r="G145" s="130">
        <v>0.9</v>
      </c>
      <c r="H145" s="131"/>
      <c r="I145" s="66">
        <v>1.4</v>
      </c>
      <c r="J145" s="66">
        <v>1.68</v>
      </c>
      <c r="K145" s="66">
        <v>2.23</v>
      </c>
      <c r="L145" s="69">
        <v>2.57</v>
      </c>
      <c r="M145" s="72">
        <v>193</v>
      </c>
      <c r="N145" s="71">
        <f t="shared" ref="N145:N146" si="837">(M145*$D145*$E145*$G145*$I145)</f>
        <v>9244244.5199999996</v>
      </c>
      <c r="O145" s="72"/>
      <c r="P145" s="72">
        <f t="shared" ref="P145:P146" si="838">(O145*$D145*$E145*$G145*$I145)</f>
        <v>0</v>
      </c>
      <c r="Q145" s="72">
        <v>11</v>
      </c>
      <c r="R145" s="71">
        <f t="shared" ref="R145:R146" si="839">(Q145*$D145*$E145*$G145*$I145)</f>
        <v>526874.04</v>
      </c>
      <c r="S145" s="72">
        <v>1</v>
      </c>
      <c r="T145" s="71">
        <f t="shared" ref="T145:T146" si="840">(S145*$D145*$E145*$G145*$I145)</f>
        <v>47897.639999999992</v>
      </c>
      <c r="U145" s="72">
        <v>0</v>
      </c>
      <c r="V145" s="71">
        <f t="shared" ref="V145:V146" si="841">(U145*$D145*$E145*$G145*$I145)</f>
        <v>0</v>
      </c>
      <c r="W145" s="72">
        <v>0</v>
      </c>
      <c r="X145" s="71">
        <f t="shared" ref="X145:X146" si="842">(W145*$D145*$E145*$G145*$I145)</f>
        <v>0</v>
      </c>
      <c r="Y145" s="72"/>
      <c r="Z145" s="71">
        <f t="shared" ref="Z145:Z146" si="843">(Y145*$D145*$E145*$G145*$I145)</f>
        <v>0</v>
      </c>
      <c r="AA145" s="72">
        <v>0</v>
      </c>
      <c r="AB145" s="71">
        <f t="shared" ref="AB145:AB146" si="844">(AA145*$D145*$E145*$G145*$I145)</f>
        <v>0</v>
      </c>
      <c r="AC145" s="72">
        <v>70</v>
      </c>
      <c r="AD145" s="71">
        <f t="shared" ref="AD145:AD146" si="845">(AC145*$D145*$E145*$G145*$I145)</f>
        <v>3352834.8</v>
      </c>
      <c r="AE145" s="72">
        <v>0</v>
      </c>
      <c r="AF145" s="71">
        <f t="shared" ref="AF145:AF146" si="846">(AE145*$D145*$E145*$G145*$I145)</f>
        <v>0</v>
      </c>
      <c r="AG145" s="74"/>
      <c r="AH145" s="71">
        <f t="shared" ref="AH145:AH146" si="847">(AG145*$D145*$E145*$G145*$I145)</f>
        <v>0</v>
      </c>
      <c r="AI145" s="72"/>
      <c r="AJ145" s="71">
        <f t="shared" ref="AJ145:AJ146" si="848">(AI145*$D145*$E145*$G145*$I145)</f>
        <v>0</v>
      </c>
      <c r="AK145" s="86">
        <v>0</v>
      </c>
      <c r="AL145" s="71">
        <f t="shared" ref="AL145:AL146" si="849">(AK145*$D145*$E145*$G145*$J145)</f>
        <v>0</v>
      </c>
      <c r="AM145" s="72"/>
      <c r="AN145" s="77">
        <f t="shared" ref="AN145:AN146" si="850">(AM145*$D145*$E145*$G145*$J145)</f>
        <v>0</v>
      </c>
      <c r="AO145" s="72"/>
      <c r="AP145" s="71">
        <f t="shared" ref="AP145:AP146" si="851">(AO145*$D145*$E145*$G145*$I145)</f>
        <v>0</v>
      </c>
      <c r="AQ145" s="72">
        <v>0</v>
      </c>
      <c r="AR145" s="72">
        <f t="shared" ref="AR145:AR146" si="852">(AQ145*$D145*$E145*$G145*$I145)</f>
        <v>0</v>
      </c>
      <c r="AS145" s="72">
        <v>5</v>
      </c>
      <c r="AT145" s="72">
        <f t="shared" ref="AT145:AT146" si="853">(AS145*$D145*$E145*$G145*$I145)</f>
        <v>239488.19999999998</v>
      </c>
      <c r="AU145" s="72">
        <v>0</v>
      </c>
      <c r="AV145" s="71">
        <f t="shared" ref="AV145:AV146" si="854">(AU145*$D145*$E145*$G145*$I145)</f>
        <v>0</v>
      </c>
      <c r="AW145" s="72">
        <v>0</v>
      </c>
      <c r="AX145" s="71">
        <f t="shared" ref="AX145:AX146" si="855">(AW145*$D145*$E145*$G145*$I145)</f>
        <v>0</v>
      </c>
      <c r="AY145" s="72">
        <v>0</v>
      </c>
      <c r="AZ145" s="71">
        <f t="shared" ref="AZ145:AZ146" si="856">(AY145*$D145*$E145*$G145*$I145)</f>
        <v>0</v>
      </c>
      <c r="BA145" s="72"/>
      <c r="BB145" s="71">
        <f t="shared" ref="BB145:BB146" si="857">(BA145*$D145*$E145*$G145*$I145)</f>
        <v>0</v>
      </c>
      <c r="BC145" s="72">
        <v>1</v>
      </c>
      <c r="BD145" s="71">
        <f t="shared" ref="BD145:BD146" si="858">(BC145*$D145*$E145*$G145*$I145)</f>
        <v>47897.639999999992</v>
      </c>
      <c r="BE145" s="72">
        <v>5</v>
      </c>
      <c r="BF145" s="71">
        <f t="shared" ref="BF145:BF146" si="859">(BE145*$D145*$E145*$G145*$J145)</f>
        <v>287385.83999999997</v>
      </c>
      <c r="BG145" s="72">
        <v>5</v>
      </c>
      <c r="BH145" s="71">
        <f t="shared" ref="BH145:BH146" si="860">(BG145*$D145*$E145*$G145*$J145)</f>
        <v>287385.83999999997</v>
      </c>
      <c r="BI145" s="72">
        <v>0</v>
      </c>
      <c r="BJ145" s="71">
        <f t="shared" ref="BJ145:BJ146" si="861">(BI145*$D145*$E145*$G145*$J145)</f>
        <v>0</v>
      </c>
      <c r="BK145" s="72">
        <v>0</v>
      </c>
      <c r="BL145" s="71">
        <f t="shared" ref="BL145:BL146" si="862">(BK145*$D145*$E145*$G145*$J145)</f>
        <v>0</v>
      </c>
      <c r="BM145" s="72">
        <v>12</v>
      </c>
      <c r="BN145" s="71">
        <f t="shared" ref="BN145:BN146" si="863">(BM145*$D145*$E145*$G145*$J145)</f>
        <v>689726.01599999995</v>
      </c>
      <c r="BO145" s="72">
        <v>1</v>
      </c>
      <c r="BP145" s="71">
        <f t="shared" ref="BP145:BP146" si="864">(BO145*$D145*$E145*$G145*$J145)</f>
        <v>57477.167999999998</v>
      </c>
      <c r="BQ145" s="72"/>
      <c r="BR145" s="71">
        <f t="shared" ref="BR145:BR146" si="865">(BQ145*$D145*$E145*$G145*$J145)</f>
        <v>0</v>
      </c>
      <c r="BS145" s="72"/>
      <c r="BT145" s="71">
        <f t="shared" ref="BT145:BT146" si="866">(BS145*$D145*$E145*$G145*$J145)</f>
        <v>0</v>
      </c>
      <c r="BU145" s="72">
        <v>4</v>
      </c>
      <c r="BV145" s="71">
        <f t="shared" ref="BV145:BV146" si="867">(BU145*$D145*$E145*$G145*$J145)</f>
        <v>229908.67199999999</v>
      </c>
      <c r="BW145" s="72"/>
      <c r="BX145" s="71">
        <f t="shared" ref="BX145:BX146" si="868">(BW145*$D145*$E145*$G145*$J145)</f>
        <v>0</v>
      </c>
      <c r="BY145" s="72">
        <v>1</v>
      </c>
      <c r="BZ145" s="79">
        <f t="shared" ref="BZ145:BZ146" si="869">(BY145*$D145*$E145*$G145*$J145)</f>
        <v>57477.167999999998</v>
      </c>
      <c r="CA145" s="72">
        <v>0</v>
      </c>
      <c r="CB145" s="71">
        <f t="shared" ref="CB145:CB146" si="870">(CA145*$D145*$E145*$G145*$I145)</f>
        <v>0</v>
      </c>
      <c r="CC145" s="72">
        <v>0</v>
      </c>
      <c r="CD145" s="71">
        <f t="shared" ref="CD145:CD146" si="871">(CC145*$D145*$E145*$G145*$I145)</f>
        <v>0</v>
      </c>
      <c r="CE145" s="72">
        <v>0</v>
      </c>
      <c r="CF145" s="71">
        <f t="shared" ref="CF145:CF146" si="872">(CE145*$D145*$E145*$G145*$I145)</f>
        <v>0</v>
      </c>
      <c r="CG145" s="72"/>
      <c r="CH145" s="72">
        <f t="shared" ref="CH145:CH146" si="873">(CG145*$D145*$E145*$G145*$I145)</f>
        <v>0</v>
      </c>
      <c r="CI145" s="72"/>
      <c r="CJ145" s="71">
        <f t="shared" ref="CJ145:CJ146" si="874">(CI145*$D145*$E145*$G145*$J145)</f>
        <v>0</v>
      </c>
      <c r="CK145" s="72">
        <v>0</v>
      </c>
      <c r="CL145" s="71">
        <f t="shared" ref="CL145:CL146" si="875">(CK145*$D145*$E145*$G145*$I145)</f>
        <v>0</v>
      </c>
      <c r="CM145" s="72"/>
      <c r="CN145" s="71">
        <f t="shared" ref="CN145:CN146" si="876">(CM145*$D145*$E145*$G145*$I145)</f>
        <v>0</v>
      </c>
      <c r="CO145" s="72"/>
      <c r="CP145" s="71">
        <f t="shared" ref="CP145:CP146" si="877">(CO145*$D145*$E145*$G145*$I145)</f>
        <v>0</v>
      </c>
      <c r="CQ145" s="72"/>
      <c r="CR145" s="71">
        <f t="shared" ref="CR145:CR146" si="878">(CQ145*$D145*$E145*$G145*$I145)</f>
        <v>0</v>
      </c>
      <c r="CS145" s="72">
        <v>7</v>
      </c>
      <c r="CT145" s="71">
        <f t="shared" ref="CT145:CT146" si="879">(CS145*$D145*$E145*$G145*$I145)</f>
        <v>335283.48</v>
      </c>
      <c r="CU145" s="72">
        <v>27</v>
      </c>
      <c r="CV145" s="71">
        <f t="shared" ref="CV145:CV146" si="880">(CU145*$D145*$E145*$G145*$J145)</f>
        <v>1551883.5360000001</v>
      </c>
      <c r="CW145" s="86">
        <v>0</v>
      </c>
      <c r="CX145" s="71">
        <f t="shared" ref="CX145:CX146" si="881">(CW145*$D145*$E145*$G145*$J145)</f>
        <v>0</v>
      </c>
      <c r="CY145" s="72"/>
      <c r="CZ145" s="71">
        <f t="shared" ref="CZ145:CZ146" si="882">(CY145*$D145*$E145*$G145*$I145)</f>
        <v>0</v>
      </c>
      <c r="DA145" s="72">
        <v>0</v>
      </c>
      <c r="DB145" s="77">
        <f t="shared" ref="DB145:DB146" si="883">(DA145*$D145*$E145*$G145*$J145)</f>
        <v>0</v>
      </c>
      <c r="DC145" s="72">
        <v>0</v>
      </c>
      <c r="DD145" s="71">
        <f t="shared" ref="DD145:DD146" si="884">(DC145*$D145*$E145*$G145*$J145)</f>
        <v>0</v>
      </c>
      <c r="DE145" s="87"/>
      <c r="DF145" s="71">
        <f t="shared" ref="DF145:DF146" si="885">(DE145*$D145*$E145*$G145*$J145)</f>
        <v>0</v>
      </c>
      <c r="DG145" s="72"/>
      <c r="DH145" s="71">
        <f t="shared" ref="DH145:DH146" si="886">(DG145*$D145*$E145*$G145*$J145)</f>
        <v>0</v>
      </c>
      <c r="DI145" s="72"/>
      <c r="DJ145" s="71">
        <f t="shared" ref="DJ145:DJ146" si="887">(DI145*$D145*$E145*$G145*$K145)</f>
        <v>0</v>
      </c>
      <c r="DK145" s="72"/>
      <c r="DL145" s="79">
        <f t="shared" ref="DL145:DL146" si="888">(DK145*$D145*$E145*$G145*$L145)</f>
        <v>0</v>
      </c>
      <c r="DM145" s="81">
        <f t="shared" ref="DM145:DN147" si="889">SUM(M145,O145,Q145,S145,U145,W145,Y145,AA145,AC145,AE145,AG145,AI145,AK145,AO145,AQ145,CE145,AS145,AU145,AW145,AY145,BA145,CI145,BC145,BE145,BG145,BK145,AM145,BM145,BO145,BQ145,BS145,BU145,BW145,BY145,CA145,CC145,CG145,CK145,CM145,CO145,CQ145,CS145,CU145,CW145,BI145,CY145,DA145,DC145,DE145,DG145,DI145,DK145)</f>
        <v>343</v>
      </c>
      <c r="DN145" s="79">
        <f t="shared" si="889"/>
        <v>16955764.559999999</v>
      </c>
    </row>
    <row r="146" spans="1:118" ht="30" customHeight="1" x14ac:dyDescent="0.25">
      <c r="A146" s="82"/>
      <c r="B146" s="166">
        <v>115</v>
      </c>
      <c r="C146" s="65" t="s">
        <v>270</v>
      </c>
      <c r="D146" s="66">
        <v>22900</v>
      </c>
      <c r="E146" s="84">
        <v>1.82</v>
      </c>
      <c r="F146" s="84"/>
      <c r="G146" s="67">
        <v>1</v>
      </c>
      <c r="H146" s="68"/>
      <c r="I146" s="66">
        <v>1.4</v>
      </c>
      <c r="J146" s="66">
        <v>1.68</v>
      </c>
      <c r="K146" s="66">
        <v>2.23</v>
      </c>
      <c r="L146" s="69">
        <v>2.57</v>
      </c>
      <c r="M146" s="72">
        <v>49</v>
      </c>
      <c r="N146" s="71">
        <f t="shared" si="837"/>
        <v>2859110.8</v>
      </c>
      <c r="O146" s="72"/>
      <c r="P146" s="72">
        <f t="shared" si="838"/>
        <v>0</v>
      </c>
      <c r="Q146" s="72"/>
      <c r="R146" s="71">
        <f t="shared" si="839"/>
        <v>0</v>
      </c>
      <c r="S146" s="72"/>
      <c r="T146" s="71">
        <f t="shared" si="840"/>
        <v>0</v>
      </c>
      <c r="U146" s="72"/>
      <c r="V146" s="71">
        <f t="shared" si="841"/>
        <v>0</v>
      </c>
      <c r="W146" s="72"/>
      <c r="X146" s="71">
        <f t="shared" si="842"/>
        <v>0</v>
      </c>
      <c r="Y146" s="72"/>
      <c r="Z146" s="71">
        <f t="shared" si="843"/>
        <v>0</v>
      </c>
      <c r="AA146" s="72"/>
      <c r="AB146" s="71">
        <f t="shared" si="844"/>
        <v>0</v>
      </c>
      <c r="AC146" s="72">
        <v>3</v>
      </c>
      <c r="AD146" s="71">
        <f t="shared" si="845"/>
        <v>175047.59999999998</v>
      </c>
      <c r="AE146" s="72"/>
      <c r="AF146" s="71">
        <f t="shared" si="846"/>
        <v>0</v>
      </c>
      <c r="AG146" s="74"/>
      <c r="AH146" s="71">
        <f t="shared" si="847"/>
        <v>0</v>
      </c>
      <c r="AI146" s="72"/>
      <c r="AJ146" s="71">
        <f t="shared" si="848"/>
        <v>0</v>
      </c>
      <c r="AK146" s="86">
        <v>0</v>
      </c>
      <c r="AL146" s="71">
        <f t="shared" si="849"/>
        <v>0</v>
      </c>
      <c r="AM146" s="72"/>
      <c r="AN146" s="77">
        <f t="shared" si="850"/>
        <v>0</v>
      </c>
      <c r="AO146" s="72"/>
      <c r="AP146" s="71">
        <f t="shared" si="851"/>
        <v>0</v>
      </c>
      <c r="AQ146" s="72"/>
      <c r="AR146" s="72">
        <f t="shared" si="852"/>
        <v>0</v>
      </c>
      <c r="AS146" s="72"/>
      <c r="AT146" s="72">
        <f t="shared" si="853"/>
        <v>0</v>
      </c>
      <c r="AU146" s="72"/>
      <c r="AV146" s="71">
        <f t="shared" si="854"/>
        <v>0</v>
      </c>
      <c r="AW146" s="72"/>
      <c r="AX146" s="71">
        <f t="shared" si="855"/>
        <v>0</v>
      </c>
      <c r="AY146" s="72"/>
      <c r="AZ146" s="71">
        <f t="shared" si="856"/>
        <v>0</v>
      </c>
      <c r="BA146" s="72"/>
      <c r="BB146" s="71">
        <f t="shared" si="857"/>
        <v>0</v>
      </c>
      <c r="BC146" s="72"/>
      <c r="BD146" s="71">
        <f t="shared" si="858"/>
        <v>0</v>
      </c>
      <c r="BE146" s="72"/>
      <c r="BF146" s="71">
        <f t="shared" si="859"/>
        <v>0</v>
      </c>
      <c r="BG146" s="72"/>
      <c r="BH146" s="71">
        <f t="shared" si="860"/>
        <v>0</v>
      </c>
      <c r="BI146" s="72"/>
      <c r="BJ146" s="71">
        <f t="shared" si="861"/>
        <v>0</v>
      </c>
      <c r="BK146" s="72"/>
      <c r="BL146" s="71">
        <f t="shared" si="862"/>
        <v>0</v>
      </c>
      <c r="BM146" s="72"/>
      <c r="BN146" s="71">
        <f t="shared" si="863"/>
        <v>0</v>
      </c>
      <c r="BO146" s="72"/>
      <c r="BP146" s="71">
        <f t="shared" si="864"/>
        <v>0</v>
      </c>
      <c r="BQ146" s="72"/>
      <c r="BR146" s="71">
        <f t="shared" si="865"/>
        <v>0</v>
      </c>
      <c r="BS146" s="72"/>
      <c r="BT146" s="71">
        <f t="shared" si="866"/>
        <v>0</v>
      </c>
      <c r="BU146" s="72"/>
      <c r="BV146" s="71">
        <f t="shared" si="867"/>
        <v>0</v>
      </c>
      <c r="BW146" s="72"/>
      <c r="BX146" s="71">
        <f t="shared" si="868"/>
        <v>0</v>
      </c>
      <c r="BY146" s="72"/>
      <c r="BZ146" s="79">
        <f t="shared" si="869"/>
        <v>0</v>
      </c>
      <c r="CA146" s="72"/>
      <c r="CB146" s="71">
        <f t="shared" si="870"/>
        <v>0</v>
      </c>
      <c r="CC146" s="72"/>
      <c r="CD146" s="71">
        <f t="shared" si="871"/>
        <v>0</v>
      </c>
      <c r="CE146" s="72"/>
      <c r="CF146" s="71">
        <f t="shared" si="872"/>
        <v>0</v>
      </c>
      <c r="CG146" s="72"/>
      <c r="CH146" s="72">
        <f t="shared" si="873"/>
        <v>0</v>
      </c>
      <c r="CI146" s="72"/>
      <c r="CJ146" s="71">
        <f t="shared" si="874"/>
        <v>0</v>
      </c>
      <c r="CK146" s="72"/>
      <c r="CL146" s="71">
        <f t="shared" si="875"/>
        <v>0</v>
      </c>
      <c r="CM146" s="72"/>
      <c r="CN146" s="71">
        <f t="shared" si="876"/>
        <v>0</v>
      </c>
      <c r="CO146" s="72"/>
      <c r="CP146" s="71">
        <f t="shared" si="877"/>
        <v>0</v>
      </c>
      <c r="CQ146" s="72"/>
      <c r="CR146" s="71">
        <f t="shared" si="878"/>
        <v>0</v>
      </c>
      <c r="CS146" s="72"/>
      <c r="CT146" s="71">
        <f t="shared" si="879"/>
        <v>0</v>
      </c>
      <c r="CU146" s="72"/>
      <c r="CV146" s="71">
        <f t="shared" si="880"/>
        <v>0</v>
      </c>
      <c r="CW146" s="86">
        <v>0</v>
      </c>
      <c r="CX146" s="71">
        <f t="shared" si="881"/>
        <v>0</v>
      </c>
      <c r="CY146" s="72"/>
      <c r="CZ146" s="71">
        <f t="shared" si="882"/>
        <v>0</v>
      </c>
      <c r="DA146" s="72"/>
      <c r="DB146" s="77">
        <f t="shared" si="883"/>
        <v>0</v>
      </c>
      <c r="DC146" s="72"/>
      <c r="DD146" s="71">
        <f t="shared" si="884"/>
        <v>0</v>
      </c>
      <c r="DE146" s="87"/>
      <c r="DF146" s="71">
        <f t="shared" si="885"/>
        <v>0</v>
      </c>
      <c r="DG146" s="72"/>
      <c r="DH146" s="71">
        <f t="shared" si="886"/>
        <v>0</v>
      </c>
      <c r="DI146" s="72"/>
      <c r="DJ146" s="71">
        <f t="shared" si="887"/>
        <v>0</v>
      </c>
      <c r="DK146" s="72"/>
      <c r="DL146" s="79">
        <f t="shared" si="888"/>
        <v>0</v>
      </c>
      <c r="DM146" s="81">
        <f t="shared" si="889"/>
        <v>52</v>
      </c>
      <c r="DN146" s="79">
        <f t="shared" si="889"/>
        <v>3034158.4</v>
      </c>
    </row>
    <row r="147" spans="1:118" ht="31.5" customHeight="1" x14ac:dyDescent="0.25">
      <c r="A147" s="82"/>
      <c r="B147" s="83">
        <v>116</v>
      </c>
      <c r="C147" s="65" t="s">
        <v>271</v>
      </c>
      <c r="D147" s="66">
        <v>22900</v>
      </c>
      <c r="E147" s="88">
        <v>1.71</v>
      </c>
      <c r="F147" s="88"/>
      <c r="G147" s="67">
        <v>1</v>
      </c>
      <c r="H147" s="68"/>
      <c r="I147" s="66">
        <v>1.4</v>
      </c>
      <c r="J147" s="66">
        <v>1.68</v>
      </c>
      <c r="K147" s="66">
        <v>2.23</v>
      </c>
      <c r="L147" s="69">
        <v>2.57</v>
      </c>
      <c r="M147" s="72">
        <v>164</v>
      </c>
      <c r="N147" s="71">
        <f t="shared" ref="N147:N208" si="890">(M147*$D147*$E147*$G147*$I147*$N$12)</f>
        <v>9889997.0399999991</v>
      </c>
      <c r="O147" s="72"/>
      <c r="P147" s="72">
        <f>(O147*$D147*$E147*$G147*$I147*$P$12)</f>
        <v>0</v>
      </c>
      <c r="Q147" s="72">
        <v>31</v>
      </c>
      <c r="R147" s="71">
        <f>(Q147*$D147*$E147*$G147*$I147*$R$12)</f>
        <v>1869450.66</v>
      </c>
      <c r="S147" s="72"/>
      <c r="T147" s="71">
        <f>(S147/12*7*$D147*$E147*$G147*$I147*$T$12)+(S147/12*5*$D147*$E147*$G147*$I147*$T$13)</f>
        <v>0</v>
      </c>
      <c r="U147" s="72">
        <v>0</v>
      </c>
      <c r="V147" s="71">
        <f>(U147*$D147*$E147*$G147*$I147*$V$12)</f>
        <v>0</v>
      </c>
      <c r="W147" s="72">
        <v>0</v>
      </c>
      <c r="X147" s="71">
        <f>(W147*$D147*$E147*$G147*$I147*$X$12)</f>
        <v>0</v>
      </c>
      <c r="Y147" s="72"/>
      <c r="Z147" s="71">
        <f>(Y147*$D147*$E147*$G147*$I147*$Z$12)</f>
        <v>0</v>
      </c>
      <c r="AA147" s="72">
        <v>0</v>
      </c>
      <c r="AB147" s="71">
        <f>(AA147*$D147*$E147*$G147*$I147*$AB$12)</f>
        <v>0</v>
      </c>
      <c r="AC147" s="72">
        <v>7</v>
      </c>
      <c r="AD147" s="71">
        <f>(AC147*$D147*$E147*$G147*$I147*$AD$12)</f>
        <v>422134.01999999996</v>
      </c>
      <c r="AE147" s="72">
        <v>0</v>
      </c>
      <c r="AF147" s="71">
        <f>(AE147*$D147*$E147*$G147*$I147*$AF$12)</f>
        <v>0</v>
      </c>
      <c r="AG147" s="74"/>
      <c r="AH147" s="71">
        <f>(AG147*$D147*$E147*$G147*$I147*$AH$12)</f>
        <v>0</v>
      </c>
      <c r="AI147" s="72"/>
      <c r="AJ147" s="71">
        <f>(AI147*$D147*$E147*$G147*$I147*$AJ$12)</f>
        <v>0</v>
      </c>
      <c r="AK147" s="86">
        <v>0</v>
      </c>
      <c r="AL147" s="71">
        <f>(AK147*$D147*$E147*$G147*$J147*$AL$12)</f>
        <v>0</v>
      </c>
      <c r="AM147" s="72"/>
      <c r="AN147" s="77">
        <f>(AM147*$D147*$E147*$G147*$J147*$AN$12)</f>
        <v>0</v>
      </c>
      <c r="AO147" s="72"/>
      <c r="AP147" s="71">
        <f>(AO147*$D147*$E147*$G147*$I147*$AP$12)</f>
        <v>0</v>
      </c>
      <c r="AQ147" s="72">
        <f>4-2</f>
        <v>2</v>
      </c>
      <c r="AR147" s="72">
        <f>(AQ147*$D147*$E147*$G147*$I147*$AR$12)</f>
        <v>98680.68</v>
      </c>
      <c r="AS147" s="72"/>
      <c r="AT147" s="72">
        <f>(AS147*$D147*$E147*$G147*$I147*$AT$12)</f>
        <v>0</v>
      </c>
      <c r="AU147" s="72">
        <v>0</v>
      </c>
      <c r="AV147" s="71">
        <f>(AU147*$D147*$E147*$G147*$I147*$AV$12)</f>
        <v>0</v>
      </c>
      <c r="AW147" s="72">
        <v>0</v>
      </c>
      <c r="AX147" s="71">
        <f>(AW147*$D147*$E147*$G147*$I147*$AX$12)</f>
        <v>0</v>
      </c>
      <c r="AY147" s="72">
        <v>0</v>
      </c>
      <c r="AZ147" s="71">
        <f>(AY147*$D147*$E147*$G147*$I147*$AZ$12)</f>
        <v>0</v>
      </c>
      <c r="BA147" s="72"/>
      <c r="BB147" s="71">
        <f>(BA147*$D147*$E147*$G147*$I147*$BB$12)</f>
        <v>0</v>
      </c>
      <c r="BC147" s="72"/>
      <c r="BD147" s="71">
        <f>(BC147*$D147*$E147*$G147*$I147*$BD$12)</f>
        <v>0</v>
      </c>
      <c r="BE147" s="72">
        <v>5</v>
      </c>
      <c r="BF147" s="71">
        <f>(BE147*$D147*$E147*$G147*$J147*$BF$12)</f>
        <v>328935.59999999998</v>
      </c>
      <c r="BG147" s="72">
        <v>0</v>
      </c>
      <c r="BH147" s="71">
        <f>(BG147*$D147*$E147*$G147*$J147*$BH$12)</f>
        <v>0</v>
      </c>
      <c r="BI147" s="72">
        <v>9</v>
      </c>
      <c r="BJ147" s="71">
        <f>(BI147*$D147*$E147*$G147*$J147*$BJ$12)</f>
        <v>680896.69199999992</v>
      </c>
      <c r="BK147" s="72">
        <v>0</v>
      </c>
      <c r="BL147" s="71">
        <f>(BK147*$D147*$E147*$G147*$J147*$BL$12)</f>
        <v>0</v>
      </c>
      <c r="BM147" s="72">
        <v>3</v>
      </c>
      <c r="BN147" s="71">
        <f>(BM147*$D147*$E147*$G147*$J147*$BN$12)</f>
        <v>217097.49600000001</v>
      </c>
      <c r="BO147" s="72">
        <v>1</v>
      </c>
      <c r="BP147" s="71">
        <f>(BO147*$D147*$E147*$G147*$J147*$BP$12)</f>
        <v>65787.12</v>
      </c>
      <c r="BQ147" s="72"/>
      <c r="BR147" s="71">
        <f>(BQ147*$D147*$E147*$G147*$J147*$BR$12)</f>
        <v>0</v>
      </c>
      <c r="BS147" s="72"/>
      <c r="BT147" s="71">
        <f>(BS147*$D147*$E147*$G147*$J147*$BT$12)</f>
        <v>0</v>
      </c>
      <c r="BU147" s="72">
        <v>3</v>
      </c>
      <c r="BV147" s="71">
        <f>(BU147*$D147*$E147*$G147*$J147*$BV$12)</f>
        <v>246701.69999999998</v>
      </c>
      <c r="BW147" s="72"/>
      <c r="BX147" s="71">
        <f>(BW147*$D147*$E147*$G147*$J147*$BX$12)</f>
        <v>0</v>
      </c>
      <c r="BY147" s="72">
        <v>1</v>
      </c>
      <c r="BZ147" s="79">
        <f>(BY147*$D147*$E147*$G147*$J147*$BZ$12)</f>
        <v>65787.12</v>
      </c>
      <c r="CA147" s="72">
        <v>0</v>
      </c>
      <c r="CB147" s="71">
        <f>(CA147*$D147*$E147*$G147*$I147*$CB$12)</f>
        <v>0</v>
      </c>
      <c r="CC147" s="72">
        <v>0</v>
      </c>
      <c r="CD147" s="71">
        <f>(CC147*$D147*$E147*$G147*$I147*$CD$12)</f>
        <v>0</v>
      </c>
      <c r="CE147" s="72">
        <v>0</v>
      </c>
      <c r="CF147" s="71">
        <f>(CE147*$D147*$E147*$G147*$I147*$CF$12)</f>
        <v>0</v>
      </c>
      <c r="CG147" s="72"/>
      <c r="CH147" s="72">
        <f>(CG147*$D147*$E147*$G147*$I147*$CH$12)</f>
        <v>0</v>
      </c>
      <c r="CI147" s="72"/>
      <c r="CJ147" s="71">
        <f>(CI147*$D147*$E147*$G147*$J147*$CJ$12)</f>
        <v>0</v>
      </c>
      <c r="CK147" s="72"/>
      <c r="CL147" s="71">
        <f>(CK147*$D147*$E147*$G147*$I147*$CL$12)</f>
        <v>0</v>
      </c>
      <c r="CM147" s="72"/>
      <c r="CN147" s="71">
        <f>(CM147*$D147*$E147*$G147*$I147*$CN$12)</f>
        <v>0</v>
      </c>
      <c r="CO147" s="72"/>
      <c r="CP147" s="71">
        <f>(CO147*$D147*$E147*$G147*$I147*$CP$12)</f>
        <v>0</v>
      </c>
      <c r="CQ147" s="72"/>
      <c r="CR147" s="71">
        <f>(CQ147*$D147*$E147*$G147*$I147*$CR$12)</f>
        <v>0</v>
      </c>
      <c r="CS147" s="72"/>
      <c r="CT147" s="71">
        <f>(CS147*$D147*$E147*$G147*$I147*$CT$12)</f>
        <v>0</v>
      </c>
      <c r="CU147" s="72">
        <v>25</v>
      </c>
      <c r="CV147" s="71">
        <f>(CU147*$D147*$E147*$G147*$J147*$CV$12)</f>
        <v>1644678</v>
      </c>
      <c r="CW147" s="86">
        <v>0</v>
      </c>
      <c r="CX147" s="71">
        <f>(CW147*$D147*$E147*$G147*$J147*$CX$12)</f>
        <v>0</v>
      </c>
      <c r="CY147" s="72"/>
      <c r="CZ147" s="71">
        <f>(CY147*$D147*$E147*$G147*$I147*$CZ$12)</f>
        <v>0</v>
      </c>
      <c r="DA147" s="72">
        <v>0</v>
      </c>
      <c r="DB147" s="77">
        <f>(DA147*$D147*$E147*$G147*$J147*$DB$12)</f>
        <v>0</v>
      </c>
      <c r="DC147" s="72"/>
      <c r="DD147" s="71">
        <f>(DC147*$D147*$E147*$G147*$J147*$DD$12)</f>
        <v>0</v>
      </c>
      <c r="DE147" s="87"/>
      <c r="DF147" s="71">
        <f>(DE147*$D147*$E147*$G147*$J147*$DF$12)</f>
        <v>0</v>
      </c>
      <c r="DG147" s="72"/>
      <c r="DH147" s="71">
        <f>(DG147*$D147*$E147*$G147*$J147*$DH$12)</f>
        <v>0</v>
      </c>
      <c r="DI147" s="72"/>
      <c r="DJ147" s="71">
        <f>(DI147*$D147*$E147*$G147*$K147*$DJ$12)</f>
        <v>0</v>
      </c>
      <c r="DK147" s="72">
        <v>3</v>
      </c>
      <c r="DL147" s="79">
        <f>(DK147*$D147*$E147*$G147*$L147*$DL$12)</f>
        <v>362299.06799999991</v>
      </c>
      <c r="DM147" s="81">
        <f t="shared" si="889"/>
        <v>254</v>
      </c>
      <c r="DN147" s="79">
        <f t="shared" si="889"/>
        <v>15892445.195999995</v>
      </c>
    </row>
    <row r="148" spans="1:118" ht="15.75" customHeight="1" x14ac:dyDescent="0.25">
      <c r="A148" s="82">
        <v>19</v>
      </c>
      <c r="B148" s="144"/>
      <c r="C148" s="144" t="s">
        <v>272</v>
      </c>
      <c r="D148" s="66">
        <v>22900</v>
      </c>
      <c r="E148" s="147">
        <v>2.2400000000000002</v>
      </c>
      <c r="F148" s="147"/>
      <c r="G148" s="67">
        <v>1</v>
      </c>
      <c r="H148" s="68"/>
      <c r="I148" s="66">
        <v>1.4</v>
      </c>
      <c r="J148" s="66">
        <v>1.68</v>
      </c>
      <c r="K148" s="66">
        <v>2.23</v>
      </c>
      <c r="L148" s="69">
        <v>2.57</v>
      </c>
      <c r="M148" s="92">
        <f>SUM(M149:M194)</f>
        <v>784</v>
      </c>
      <c r="N148" s="92">
        <f t="shared" ref="N148:BY148" si="891">SUM(N149:N194)</f>
        <v>98966975.799999997</v>
      </c>
      <c r="O148" s="92">
        <f t="shared" si="891"/>
        <v>117</v>
      </c>
      <c r="P148" s="92">
        <f t="shared" si="891"/>
        <v>4788064.82</v>
      </c>
      <c r="Q148" s="92">
        <f t="shared" si="891"/>
        <v>21</v>
      </c>
      <c r="R148" s="92">
        <f t="shared" si="891"/>
        <v>4575410.8400000008</v>
      </c>
      <c r="S148" s="92">
        <f t="shared" si="891"/>
        <v>0</v>
      </c>
      <c r="T148" s="92">
        <f t="shared" si="891"/>
        <v>0</v>
      </c>
      <c r="U148" s="92">
        <f t="shared" si="891"/>
        <v>5637</v>
      </c>
      <c r="V148" s="92">
        <f t="shared" si="891"/>
        <v>451337441.93999994</v>
      </c>
      <c r="W148" s="92">
        <f t="shared" si="891"/>
        <v>0</v>
      </c>
      <c r="X148" s="92">
        <f t="shared" si="891"/>
        <v>0</v>
      </c>
      <c r="Y148" s="92">
        <f t="shared" si="891"/>
        <v>0</v>
      </c>
      <c r="Z148" s="92">
        <f t="shared" si="891"/>
        <v>0</v>
      </c>
      <c r="AA148" s="92">
        <f t="shared" si="891"/>
        <v>0</v>
      </c>
      <c r="AB148" s="92">
        <f t="shared" si="891"/>
        <v>0</v>
      </c>
      <c r="AC148" s="92">
        <f t="shared" si="891"/>
        <v>13</v>
      </c>
      <c r="AD148" s="92">
        <f t="shared" si="891"/>
        <v>1118990.1800000002</v>
      </c>
      <c r="AE148" s="92">
        <f t="shared" si="891"/>
        <v>0</v>
      </c>
      <c r="AF148" s="92">
        <f t="shared" si="891"/>
        <v>0</v>
      </c>
      <c r="AG148" s="92">
        <f t="shared" si="891"/>
        <v>46</v>
      </c>
      <c r="AH148" s="92">
        <f t="shared" si="891"/>
        <v>2173090.9200000004</v>
      </c>
      <c r="AI148" s="92">
        <f t="shared" si="891"/>
        <v>265</v>
      </c>
      <c r="AJ148" s="92">
        <f t="shared" si="891"/>
        <v>13434582.699999999</v>
      </c>
      <c r="AK148" s="92">
        <f t="shared" si="891"/>
        <v>2002</v>
      </c>
      <c r="AL148" s="92">
        <f t="shared" si="891"/>
        <v>148271665.13999999</v>
      </c>
      <c r="AM148" s="92">
        <f t="shared" si="891"/>
        <v>0</v>
      </c>
      <c r="AN148" s="92">
        <f t="shared" si="891"/>
        <v>0</v>
      </c>
      <c r="AO148" s="92">
        <v>0</v>
      </c>
      <c r="AP148" s="92">
        <f t="shared" si="891"/>
        <v>0</v>
      </c>
      <c r="AQ148" s="92">
        <f t="shared" si="891"/>
        <v>6</v>
      </c>
      <c r="AR148" s="92">
        <f t="shared" si="891"/>
        <v>246413.16</v>
      </c>
      <c r="AS148" s="92">
        <f t="shared" si="891"/>
        <v>321</v>
      </c>
      <c r="AT148" s="92">
        <f t="shared" si="891"/>
        <v>12312402.549999997</v>
      </c>
      <c r="AU148" s="92">
        <f t="shared" si="891"/>
        <v>0</v>
      </c>
      <c r="AV148" s="92">
        <f t="shared" si="891"/>
        <v>0</v>
      </c>
      <c r="AW148" s="92">
        <f t="shared" si="891"/>
        <v>0</v>
      </c>
      <c r="AX148" s="92">
        <f t="shared" si="891"/>
        <v>0</v>
      </c>
      <c r="AY148" s="92">
        <f t="shared" si="891"/>
        <v>0</v>
      </c>
      <c r="AZ148" s="92">
        <f t="shared" si="891"/>
        <v>0</v>
      </c>
      <c r="BA148" s="92">
        <f t="shared" si="891"/>
        <v>10</v>
      </c>
      <c r="BB148" s="92">
        <f t="shared" si="891"/>
        <v>322331.24</v>
      </c>
      <c r="BC148" s="92">
        <f t="shared" si="891"/>
        <v>27</v>
      </c>
      <c r="BD148" s="92">
        <f t="shared" si="891"/>
        <v>682397.10000000009</v>
      </c>
      <c r="BE148" s="92">
        <f t="shared" si="891"/>
        <v>72</v>
      </c>
      <c r="BF148" s="92">
        <f t="shared" si="891"/>
        <v>4482372.7200000007</v>
      </c>
      <c r="BG148" s="92">
        <f t="shared" si="891"/>
        <v>237</v>
      </c>
      <c r="BH148" s="92">
        <f t="shared" si="891"/>
        <v>7962549.8399999999</v>
      </c>
      <c r="BI148" s="92">
        <f t="shared" si="891"/>
        <v>0</v>
      </c>
      <c r="BJ148" s="92">
        <f t="shared" si="891"/>
        <v>0</v>
      </c>
      <c r="BK148" s="92">
        <f t="shared" si="891"/>
        <v>73</v>
      </c>
      <c r="BL148" s="92">
        <f t="shared" si="891"/>
        <v>1263805.2</v>
      </c>
      <c r="BM148" s="92">
        <f t="shared" si="891"/>
        <v>56</v>
      </c>
      <c r="BN148" s="92">
        <f t="shared" si="891"/>
        <v>1876010.1359999999</v>
      </c>
      <c r="BO148" s="92">
        <f t="shared" si="891"/>
        <v>7</v>
      </c>
      <c r="BP148" s="92">
        <f t="shared" si="891"/>
        <v>353557.68</v>
      </c>
      <c r="BQ148" s="92">
        <f t="shared" si="891"/>
        <v>16</v>
      </c>
      <c r="BR148" s="92">
        <f t="shared" si="891"/>
        <v>384720</v>
      </c>
      <c r="BS148" s="92">
        <f t="shared" si="891"/>
        <v>12</v>
      </c>
      <c r="BT148" s="92">
        <f t="shared" si="891"/>
        <v>207748.80000000002</v>
      </c>
      <c r="BU148" s="92">
        <f t="shared" si="891"/>
        <v>61</v>
      </c>
      <c r="BV148" s="92">
        <f t="shared" si="891"/>
        <v>1913020.2000000002</v>
      </c>
      <c r="BW148" s="92">
        <f t="shared" si="891"/>
        <v>33</v>
      </c>
      <c r="BX148" s="92">
        <f t="shared" si="891"/>
        <v>1448086.08</v>
      </c>
      <c r="BY148" s="92">
        <f t="shared" si="891"/>
        <v>37</v>
      </c>
      <c r="BZ148" s="92">
        <f t="shared" ref="BZ148:DN148" si="892">SUM(BZ149:BZ194)</f>
        <v>861772.80000000005</v>
      </c>
      <c r="CA148" s="92">
        <f t="shared" si="892"/>
        <v>0</v>
      </c>
      <c r="CB148" s="92">
        <f t="shared" si="892"/>
        <v>0</v>
      </c>
      <c r="CC148" s="92">
        <f t="shared" si="892"/>
        <v>0</v>
      </c>
      <c r="CD148" s="92">
        <f t="shared" si="892"/>
        <v>0</v>
      </c>
      <c r="CE148" s="92">
        <f t="shared" si="892"/>
        <v>0</v>
      </c>
      <c r="CF148" s="92">
        <f t="shared" si="892"/>
        <v>0</v>
      </c>
      <c r="CG148" s="92">
        <f t="shared" si="892"/>
        <v>0</v>
      </c>
      <c r="CH148" s="92">
        <f t="shared" si="892"/>
        <v>0</v>
      </c>
      <c r="CI148" s="92">
        <f t="shared" si="892"/>
        <v>0</v>
      </c>
      <c r="CJ148" s="92">
        <f t="shared" si="892"/>
        <v>0</v>
      </c>
      <c r="CK148" s="92">
        <f t="shared" si="892"/>
        <v>0</v>
      </c>
      <c r="CL148" s="92">
        <f t="shared" si="892"/>
        <v>0</v>
      </c>
      <c r="CM148" s="92">
        <f t="shared" si="892"/>
        <v>2</v>
      </c>
      <c r="CN148" s="92">
        <f t="shared" si="892"/>
        <v>22441.999999999996</v>
      </c>
      <c r="CO148" s="92">
        <f t="shared" si="892"/>
        <v>0</v>
      </c>
      <c r="CP148" s="92">
        <f t="shared" si="892"/>
        <v>0</v>
      </c>
      <c r="CQ148" s="92">
        <f t="shared" si="892"/>
        <v>5</v>
      </c>
      <c r="CR148" s="92">
        <f t="shared" si="892"/>
        <v>90569.499999999985</v>
      </c>
      <c r="CS148" s="92">
        <f t="shared" si="892"/>
        <v>56</v>
      </c>
      <c r="CT148" s="92">
        <f t="shared" si="892"/>
        <v>2000861.3939999999</v>
      </c>
      <c r="CU148" s="92">
        <f t="shared" si="892"/>
        <v>23</v>
      </c>
      <c r="CV148" s="92">
        <f t="shared" si="892"/>
        <v>442428</v>
      </c>
      <c r="CW148" s="92">
        <f t="shared" si="892"/>
        <v>50</v>
      </c>
      <c r="CX148" s="92">
        <f t="shared" si="892"/>
        <v>2330249.04</v>
      </c>
      <c r="CY148" s="92">
        <f t="shared" si="892"/>
        <v>0</v>
      </c>
      <c r="CZ148" s="92">
        <f t="shared" si="892"/>
        <v>0</v>
      </c>
      <c r="DA148" s="92">
        <f t="shared" si="892"/>
        <v>0</v>
      </c>
      <c r="DB148" s="95">
        <f t="shared" si="892"/>
        <v>0</v>
      </c>
      <c r="DC148" s="92">
        <f t="shared" si="892"/>
        <v>0</v>
      </c>
      <c r="DD148" s="92">
        <f t="shared" si="892"/>
        <v>0</v>
      </c>
      <c r="DE148" s="96">
        <f t="shared" si="892"/>
        <v>0</v>
      </c>
      <c r="DF148" s="92">
        <f t="shared" si="892"/>
        <v>0</v>
      </c>
      <c r="DG148" s="92">
        <f t="shared" si="892"/>
        <v>5</v>
      </c>
      <c r="DH148" s="92">
        <f t="shared" si="892"/>
        <v>108683.4</v>
      </c>
      <c r="DI148" s="92">
        <v>0</v>
      </c>
      <c r="DJ148" s="92">
        <f t="shared" si="892"/>
        <v>0</v>
      </c>
      <c r="DK148" s="92">
        <f t="shared" si="892"/>
        <v>0</v>
      </c>
      <c r="DL148" s="92">
        <f t="shared" si="892"/>
        <v>0</v>
      </c>
      <c r="DM148" s="92">
        <f t="shared" si="892"/>
        <v>9994</v>
      </c>
      <c r="DN148" s="92">
        <f t="shared" si="892"/>
        <v>763978643.17999983</v>
      </c>
    </row>
    <row r="149" spans="1:118" ht="51" customHeight="1" x14ac:dyDescent="0.25">
      <c r="A149" s="82"/>
      <c r="B149" s="83">
        <v>117</v>
      </c>
      <c r="C149" s="65" t="s">
        <v>273</v>
      </c>
      <c r="D149" s="66">
        <v>22900</v>
      </c>
      <c r="E149" s="66">
        <v>1.98</v>
      </c>
      <c r="F149" s="66"/>
      <c r="G149" s="67">
        <v>1</v>
      </c>
      <c r="H149" s="68"/>
      <c r="I149" s="66">
        <v>1.4</v>
      </c>
      <c r="J149" s="66">
        <v>1.68</v>
      </c>
      <c r="K149" s="66">
        <v>2.23</v>
      </c>
      <c r="L149" s="69">
        <v>2.57</v>
      </c>
      <c r="M149" s="72">
        <v>2</v>
      </c>
      <c r="N149" s="71">
        <f>(M149*$D149*$E149*$G149*$I149*$N$12)</f>
        <v>139653.36000000002</v>
      </c>
      <c r="O149" s="72">
        <v>0</v>
      </c>
      <c r="P149" s="72">
        <f t="shared" ref="P149:P194" si="893">(O149*$D149*$E149*$G149*$I149*$P$12)</f>
        <v>0</v>
      </c>
      <c r="Q149" s="72"/>
      <c r="R149" s="71">
        <f t="shared" ref="R149:R194" si="894">(Q149*$D149*$E149*$G149*$I149*$R$12)</f>
        <v>0</v>
      </c>
      <c r="S149" s="72"/>
      <c r="T149" s="71">
        <f t="shared" ref="T149:T194" si="895">(S149/12*7*$D149*$E149*$G149*$I149*$T$12)+(S149/12*5*$D149*$E149*$G149*$I149*$T$13)</f>
        <v>0</v>
      </c>
      <c r="U149" s="72">
        <v>36</v>
      </c>
      <c r="V149" s="71">
        <f t="shared" ref="V149:V194" si="896">(U149*$D149*$E149*$G149*$I149*$V$12)</f>
        <v>2513760.48</v>
      </c>
      <c r="W149" s="72"/>
      <c r="X149" s="71">
        <f t="shared" ref="X149:X194" si="897">(W149*$D149*$E149*$G149*$I149*$X$12)</f>
        <v>0</v>
      </c>
      <c r="Y149" s="72"/>
      <c r="Z149" s="71">
        <f t="shared" ref="Z149:Z194" si="898">(Y149*$D149*$E149*$G149*$I149*$Z$12)</f>
        <v>0</v>
      </c>
      <c r="AA149" s="72"/>
      <c r="AB149" s="71">
        <f t="shared" ref="AB149:AB194" si="899">(AA149*$D149*$E149*$G149*$I149*$AB$12)</f>
        <v>0</v>
      </c>
      <c r="AC149" s="72"/>
      <c r="AD149" s="71">
        <f t="shared" ref="AD149:AD194" si="900">(AC149*$D149*$E149*$G149*$I149*$AD$12)</f>
        <v>0</v>
      </c>
      <c r="AE149" s="72"/>
      <c r="AF149" s="71">
        <f t="shared" ref="AF149:AF194" si="901">(AE149*$D149*$E149*$G149*$I149*$AF$12)</f>
        <v>0</v>
      </c>
      <c r="AG149" s="133"/>
      <c r="AH149" s="71">
        <f t="shared" ref="AH149:AH194" si="902">(AG149*$D149*$E149*$G149*$I149*$AH$12)</f>
        <v>0</v>
      </c>
      <c r="AI149" s="72"/>
      <c r="AJ149" s="71">
        <f t="shared" ref="AJ149:AJ194" si="903">(AI149*$D149*$E149*$G149*$I149*$AJ$12)</f>
        <v>0</v>
      </c>
      <c r="AK149" s="86">
        <v>8</v>
      </c>
      <c r="AL149" s="71">
        <f t="shared" ref="AL149:AL194" si="904">(AK149*$D149*$E149*$G149*$J149*$AL$12)</f>
        <v>670336.12800000003</v>
      </c>
      <c r="AM149" s="72"/>
      <c r="AN149" s="77">
        <f t="shared" ref="AN149:AN194" si="905">(AM149*$D149*$E149*$G149*$J149*$AN$12)</f>
        <v>0</v>
      </c>
      <c r="AO149" s="72"/>
      <c r="AP149" s="71">
        <f t="shared" ref="AP149:AP194" si="906">(AO149*$D149*$E149*$G149*$I149*$AP$12)</f>
        <v>0</v>
      </c>
      <c r="AQ149" s="72"/>
      <c r="AR149" s="72">
        <f t="shared" ref="AR149:AR194" si="907">(AQ149*$D149*$E149*$G149*$I149*$AR$12)</f>
        <v>0</v>
      </c>
      <c r="AS149" s="72"/>
      <c r="AT149" s="72">
        <f t="shared" ref="AT149:AT194" si="908">(AS149*$D149*$E149*$G149*$I149*$AT$12)</f>
        <v>0</v>
      </c>
      <c r="AU149" s="72"/>
      <c r="AV149" s="71">
        <f t="shared" ref="AV149:AV194" si="909">(AU149*$D149*$E149*$G149*$I149*$AV$12)</f>
        <v>0</v>
      </c>
      <c r="AW149" s="72"/>
      <c r="AX149" s="71">
        <f t="shared" ref="AX149:AX194" si="910">(AW149*$D149*$E149*$G149*$I149*$AX$12)</f>
        <v>0</v>
      </c>
      <c r="AY149" s="72"/>
      <c r="AZ149" s="71">
        <f t="shared" ref="AZ149:AZ194" si="911">(AY149*$D149*$E149*$G149*$I149*$AZ$12)</f>
        <v>0</v>
      </c>
      <c r="BA149" s="72"/>
      <c r="BB149" s="71">
        <f t="shared" ref="BB149:BB194" si="912">(BA149*$D149*$E149*$G149*$I149*$BB$12)</f>
        <v>0</v>
      </c>
      <c r="BC149" s="72"/>
      <c r="BD149" s="71">
        <f t="shared" ref="BD149:BD194" si="913">(BC149*$D149*$E149*$G149*$I149*$BD$12)</f>
        <v>0</v>
      </c>
      <c r="BE149" s="72"/>
      <c r="BF149" s="71">
        <f t="shared" ref="BF149:BF194" si="914">(BE149*$D149*$E149*$G149*$J149*$BF$12)</f>
        <v>0</v>
      </c>
      <c r="BG149" s="72"/>
      <c r="BH149" s="71">
        <f t="shared" ref="BH149:BH194" si="915">(BG149*$D149*$E149*$G149*$J149*$BH$12)</f>
        <v>0</v>
      </c>
      <c r="BI149" s="72"/>
      <c r="BJ149" s="71">
        <f t="shared" ref="BJ149:BJ194" si="916">(BI149*$D149*$E149*$G149*$J149*$BJ$12)</f>
        <v>0</v>
      </c>
      <c r="BK149" s="72"/>
      <c r="BL149" s="71">
        <f t="shared" ref="BL149:BL194" si="917">(BK149*$D149*$E149*$G149*$J149*$BL$12)</f>
        <v>0</v>
      </c>
      <c r="BM149" s="72"/>
      <c r="BN149" s="71">
        <f t="shared" ref="BN149:BN194" si="918">(BM149*$D149*$E149*$G149*$J149*$BN$12)</f>
        <v>0</v>
      </c>
      <c r="BO149" s="72"/>
      <c r="BP149" s="71">
        <f t="shared" ref="BP149:BP194" si="919">(BO149*$D149*$E149*$G149*$J149*$BP$12)</f>
        <v>0</v>
      </c>
      <c r="BQ149" s="72"/>
      <c r="BR149" s="71">
        <f t="shared" ref="BR149:BR194" si="920">(BQ149*$D149*$E149*$G149*$J149*$BR$12)</f>
        <v>0</v>
      </c>
      <c r="BS149" s="72"/>
      <c r="BT149" s="71">
        <f t="shared" ref="BT149:BT194" si="921">(BS149*$D149*$E149*$G149*$J149*$BT$12)</f>
        <v>0</v>
      </c>
      <c r="BU149" s="72">
        <v>1</v>
      </c>
      <c r="BV149" s="71">
        <f t="shared" ref="BV149:BV194" si="922">(BU149*$D149*$E149*$G149*$J149*$BV$12)</f>
        <v>95218.2</v>
      </c>
      <c r="BW149" s="72"/>
      <c r="BX149" s="71">
        <f t="shared" ref="BX149:BX194" si="923">(BW149*$D149*$E149*$G149*$J149*$BX$12)</f>
        <v>0</v>
      </c>
      <c r="BY149" s="72"/>
      <c r="BZ149" s="79">
        <f t="shared" ref="BZ149:BZ194" si="924">(BY149*$D149*$E149*$G149*$J149*$BZ$12)</f>
        <v>0</v>
      </c>
      <c r="CA149" s="72"/>
      <c r="CB149" s="71">
        <f t="shared" ref="CB149:CB194" si="925">(CA149*$D149*$E149*$G149*$I149*$CB$12)</f>
        <v>0</v>
      </c>
      <c r="CC149" s="72"/>
      <c r="CD149" s="71">
        <f t="shared" ref="CD149:CD194" si="926">(CC149*$D149*$E149*$G149*$I149*$CD$12)</f>
        <v>0</v>
      </c>
      <c r="CE149" s="72"/>
      <c r="CF149" s="71">
        <f t="shared" ref="CF149:CF194" si="927">(CE149*$D149*$E149*$G149*$I149*$CF$12)</f>
        <v>0</v>
      </c>
      <c r="CG149" s="72"/>
      <c r="CH149" s="72">
        <f t="shared" ref="CH149:CH194" si="928">(CG149*$D149*$E149*$G149*$I149*$CH$12)</f>
        <v>0</v>
      </c>
      <c r="CI149" s="72"/>
      <c r="CJ149" s="71">
        <f t="shared" ref="CJ149:CJ194" si="929">(CI149*$D149*$E149*$G149*$J149*$CJ$12)</f>
        <v>0</v>
      </c>
      <c r="CK149" s="72"/>
      <c r="CL149" s="71">
        <f t="shared" ref="CL149:CL194" si="930">(CK149*$D149*$E149*$G149*$I149*$CL$12)</f>
        <v>0</v>
      </c>
      <c r="CM149" s="72"/>
      <c r="CN149" s="71">
        <f t="shared" ref="CN149:CN194" si="931">(CM149*$D149*$E149*$G149*$I149*$CN$12)</f>
        <v>0</v>
      </c>
      <c r="CO149" s="72"/>
      <c r="CP149" s="71">
        <f t="shared" ref="CP149:CP194" si="932">(CO149*$D149*$E149*$G149*$I149*$CP$12)</f>
        <v>0</v>
      </c>
      <c r="CQ149" s="72"/>
      <c r="CR149" s="71">
        <f t="shared" ref="CR149:CR194" si="933">(CQ149*$D149*$E149*$G149*$I149*$CR$12)</f>
        <v>0</v>
      </c>
      <c r="CS149" s="72">
        <v>1</v>
      </c>
      <c r="CT149" s="71">
        <f t="shared" ref="CT149:CT194" si="934">(CS149*$D149*$E149*$G149*$I149*$CT$12)</f>
        <v>71731.043999999994</v>
      </c>
      <c r="CU149" s="72"/>
      <c r="CV149" s="71">
        <f t="shared" ref="CV149:CV194" si="935">(CU149*$D149*$E149*$G149*$J149*$CV$12)</f>
        <v>0</v>
      </c>
      <c r="CW149" s="86"/>
      <c r="CX149" s="71">
        <f t="shared" ref="CX149:CX194" si="936">(CW149*$D149*$E149*$G149*$J149*$CX$12)</f>
        <v>0</v>
      </c>
      <c r="CY149" s="72"/>
      <c r="CZ149" s="71">
        <f t="shared" ref="CZ149:CZ194" si="937">(CY149*$D149*$E149*$G149*$I149*$CZ$12)</f>
        <v>0</v>
      </c>
      <c r="DA149" s="72"/>
      <c r="DB149" s="77">
        <f t="shared" ref="DB149:DB194" si="938">(DA149*$D149*$E149*$G149*$J149*$DB$12)</f>
        <v>0</v>
      </c>
      <c r="DC149" s="72"/>
      <c r="DD149" s="71">
        <f t="shared" ref="DD149:DD194" si="939">(DC149*$D149*$E149*$G149*$J149*$DD$12)</f>
        <v>0</v>
      </c>
      <c r="DE149" s="87"/>
      <c r="DF149" s="71">
        <f t="shared" ref="DF149:DF194" si="940">(DE149*$D149*$E149*$G149*$J149*$DF$12)</f>
        <v>0</v>
      </c>
      <c r="DG149" s="72"/>
      <c r="DH149" s="71">
        <f t="shared" ref="DH149:DH194" si="941">(DG149*$D149*$E149*$G149*$J149*$DH$12)</f>
        <v>0</v>
      </c>
      <c r="DI149" s="72"/>
      <c r="DJ149" s="71">
        <f t="shared" ref="DJ149:DJ194" si="942">(DI149*$D149*$E149*$G149*$K149*$DJ$12)</f>
        <v>0</v>
      </c>
      <c r="DK149" s="72"/>
      <c r="DL149" s="79">
        <f t="shared" ref="DL149:DL194" si="943">(DK149*$D149*$E149*$G149*$L149*$DL$12)</f>
        <v>0</v>
      </c>
      <c r="DM149" s="81">
        <f t="shared" ref="DM149:DN194" si="944">SUM(M149,O149,Q149,S149,U149,W149,Y149,AA149,AC149,AE149,AG149,AI149,AK149,AO149,AQ149,CE149,AS149,AU149,AW149,AY149,BA149,CI149,BC149,BE149,BG149,BK149,AM149,BM149,BO149,BQ149,BS149,BU149,BW149,BY149,CA149,CC149,CG149,CK149,CM149,CO149,CQ149,CS149,CU149,CW149,BI149,CY149,DA149,DC149,DE149,DG149,DI149,DK149)</f>
        <v>48</v>
      </c>
      <c r="DN149" s="79">
        <f t="shared" si="944"/>
        <v>3490699.2120000003</v>
      </c>
    </row>
    <row r="150" spans="1:118" ht="48.75" customHeight="1" x14ac:dyDescent="0.25">
      <c r="A150" s="82"/>
      <c r="B150" s="83">
        <v>118</v>
      </c>
      <c r="C150" s="65" t="s">
        <v>274</v>
      </c>
      <c r="D150" s="66">
        <v>22900</v>
      </c>
      <c r="E150" s="66">
        <v>3.66</v>
      </c>
      <c r="F150" s="66"/>
      <c r="G150" s="67">
        <v>1</v>
      </c>
      <c r="H150" s="68"/>
      <c r="I150" s="66">
        <v>1.4</v>
      </c>
      <c r="J150" s="66">
        <v>1.68</v>
      </c>
      <c r="K150" s="66">
        <v>2.23</v>
      </c>
      <c r="L150" s="69">
        <v>2.57</v>
      </c>
      <c r="M150" s="72">
        <v>2</v>
      </c>
      <c r="N150" s="71">
        <f t="shared" si="890"/>
        <v>258147.12</v>
      </c>
      <c r="O150" s="72">
        <v>0</v>
      </c>
      <c r="P150" s="72">
        <f t="shared" si="893"/>
        <v>0</v>
      </c>
      <c r="Q150" s="72"/>
      <c r="R150" s="71">
        <f t="shared" si="894"/>
        <v>0</v>
      </c>
      <c r="S150" s="72"/>
      <c r="T150" s="71">
        <f t="shared" si="895"/>
        <v>0</v>
      </c>
      <c r="U150" s="72">
        <v>205</v>
      </c>
      <c r="V150" s="71">
        <f t="shared" si="896"/>
        <v>26460079.800000001</v>
      </c>
      <c r="W150" s="72"/>
      <c r="X150" s="71">
        <f t="shared" si="897"/>
        <v>0</v>
      </c>
      <c r="Y150" s="72"/>
      <c r="Z150" s="71">
        <f t="shared" si="898"/>
        <v>0</v>
      </c>
      <c r="AA150" s="72"/>
      <c r="AB150" s="71">
        <f t="shared" si="899"/>
        <v>0</v>
      </c>
      <c r="AC150" s="72"/>
      <c r="AD150" s="71">
        <f t="shared" si="900"/>
        <v>0</v>
      </c>
      <c r="AE150" s="72"/>
      <c r="AF150" s="71">
        <f t="shared" si="901"/>
        <v>0</v>
      </c>
      <c r="AG150" s="133"/>
      <c r="AH150" s="71">
        <f t="shared" si="902"/>
        <v>0</v>
      </c>
      <c r="AI150" s="72">
        <v>11</v>
      </c>
      <c r="AJ150" s="71">
        <f t="shared" si="903"/>
        <v>1419809.16</v>
      </c>
      <c r="AK150" s="86">
        <v>16</v>
      </c>
      <c r="AL150" s="71">
        <f t="shared" si="904"/>
        <v>2478212.352</v>
      </c>
      <c r="AM150" s="72"/>
      <c r="AN150" s="77">
        <f t="shared" si="905"/>
        <v>0</v>
      </c>
      <c r="AO150" s="72"/>
      <c r="AP150" s="71">
        <f t="shared" si="906"/>
        <v>0</v>
      </c>
      <c r="AQ150" s="72"/>
      <c r="AR150" s="72">
        <f t="shared" si="907"/>
        <v>0</v>
      </c>
      <c r="AS150" s="72">
        <v>4</v>
      </c>
      <c r="AT150" s="72">
        <f t="shared" si="908"/>
        <v>539762.15999999992</v>
      </c>
      <c r="AU150" s="72"/>
      <c r="AV150" s="71">
        <f t="shared" si="909"/>
        <v>0</v>
      </c>
      <c r="AW150" s="72"/>
      <c r="AX150" s="71">
        <f t="shared" si="910"/>
        <v>0</v>
      </c>
      <c r="AY150" s="72"/>
      <c r="AZ150" s="71">
        <f t="shared" si="911"/>
        <v>0</v>
      </c>
      <c r="BA150" s="72"/>
      <c r="BB150" s="71">
        <f t="shared" si="912"/>
        <v>0</v>
      </c>
      <c r="BC150" s="72"/>
      <c r="BD150" s="71">
        <f t="shared" si="913"/>
        <v>0</v>
      </c>
      <c r="BE150" s="72"/>
      <c r="BF150" s="71">
        <f t="shared" si="914"/>
        <v>0</v>
      </c>
      <c r="BG150" s="72"/>
      <c r="BH150" s="71">
        <f t="shared" si="915"/>
        <v>0</v>
      </c>
      <c r="BI150" s="72"/>
      <c r="BJ150" s="71">
        <f t="shared" si="916"/>
        <v>0</v>
      </c>
      <c r="BK150" s="72"/>
      <c r="BL150" s="71">
        <f t="shared" si="917"/>
        <v>0</v>
      </c>
      <c r="BM150" s="72"/>
      <c r="BN150" s="71">
        <f t="shared" si="918"/>
        <v>0</v>
      </c>
      <c r="BO150" s="72"/>
      <c r="BP150" s="71">
        <f t="shared" si="919"/>
        <v>0</v>
      </c>
      <c r="BQ150" s="72"/>
      <c r="BR150" s="71">
        <f t="shared" si="920"/>
        <v>0</v>
      </c>
      <c r="BS150" s="72"/>
      <c r="BT150" s="71">
        <f t="shared" si="921"/>
        <v>0</v>
      </c>
      <c r="BU150" s="72"/>
      <c r="BV150" s="71">
        <f t="shared" si="922"/>
        <v>0</v>
      </c>
      <c r="BW150" s="72"/>
      <c r="BX150" s="71">
        <f t="shared" si="923"/>
        <v>0</v>
      </c>
      <c r="BY150" s="72"/>
      <c r="BZ150" s="79">
        <f t="shared" si="924"/>
        <v>0</v>
      </c>
      <c r="CA150" s="72"/>
      <c r="CB150" s="71">
        <f t="shared" si="925"/>
        <v>0</v>
      </c>
      <c r="CC150" s="72"/>
      <c r="CD150" s="71">
        <f t="shared" si="926"/>
        <v>0</v>
      </c>
      <c r="CE150" s="72"/>
      <c r="CF150" s="71">
        <f t="shared" si="927"/>
        <v>0</v>
      </c>
      <c r="CG150" s="72"/>
      <c r="CH150" s="72">
        <f t="shared" si="928"/>
        <v>0</v>
      </c>
      <c r="CI150" s="72"/>
      <c r="CJ150" s="71">
        <f t="shared" si="929"/>
        <v>0</v>
      </c>
      <c r="CK150" s="72"/>
      <c r="CL150" s="71">
        <f t="shared" si="930"/>
        <v>0</v>
      </c>
      <c r="CM150" s="72"/>
      <c r="CN150" s="71">
        <f t="shared" si="931"/>
        <v>0</v>
      </c>
      <c r="CO150" s="72"/>
      <c r="CP150" s="71">
        <f t="shared" si="932"/>
        <v>0</v>
      </c>
      <c r="CQ150" s="72"/>
      <c r="CR150" s="71">
        <f t="shared" si="933"/>
        <v>0</v>
      </c>
      <c r="CS150" s="72"/>
      <c r="CT150" s="71">
        <f t="shared" si="934"/>
        <v>0</v>
      </c>
      <c r="CU150" s="72"/>
      <c r="CV150" s="71">
        <f t="shared" si="935"/>
        <v>0</v>
      </c>
      <c r="CW150" s="86">
        <v>0</v>
      </c>
      <c r="CX150" s="71">
        <f t="shared" si="936"/>
        <v>0</v>
      </c>
      <c r="CY150" s="72"/>
      <c r="CZ150" s="71">
        <f t="shared" si="937"/>
        <v>0</v>
      </c>
      <c r="DA150" s="72"/>
      <c r="DB150" s="77">
        <f t="shared" si="938"/>
        <v>0</v>
      </c>
      <c r="DC150" s="72"/>
      <c r="DD150" s="71">
        <f t="shared" si="939"/>
        <v>0</v>
      </c>
      <c r="DE150" s="87"/>
      <c r="DF150" s="71">
        <f t="shared" si="940"/>
        <v>0</v>
      </c>
      <c r="DG150" s="72"/>
      <c r="DH150" s="71">
        <f t="shared" si="941"/>
        <v>0</v>
      </c>
      <c r="DI150" s="72"/>
      <c r="DJ150" s="71">
        <f t="shared" si="942"/>
        <v>0</v>
      </c>
      <c r="DK150" s="72"/>
      <c r="DL150" s="79">
        <f t="shared" si="943"/>
        <v>0</v>
      </c>
      <c r="DM150" s="81">
        <f t="shared" si="944"/>
        <v>238</v>
      </c>
      <c r="DN150" s="79">
        <f t="shared" si="944"/>
        <v>31156010.592000004</v>
      </c>
    </row>
    <row r="151" spans="1:118" ht="50.25" customHeight="1" x14ac:dyDescent="0.25">
      <c r="A151" s="82"/>
      <c r="B151" s="83">
        <v>119</v>
      </c>
      <c r="C151" s="65" t="s">
        <v>275</v>
      </c>
      <c r="D151" s="66">
        <v>22900</v>
      </c>
      <c r="E151" s="66">
        <v>4.05</v>
      </c>
      <c r="F151" s="66"/>
      <c r="G151" s="67">
        <v>1</v>
      </c>
      <c r="H151" s="68"/>
      <c r="I151" s="66">
        <v>1.4</v>
      </c>
      <c r="J151" s="66">
        <v>1.68</v>
      </c>
      <c r="K151" s="66">
        <v>2.23</v>
      </c>
      <c r="L151" s="69">
        <v>2.57</v>
      </c>
      <c r="M151" s="72"/>
      <c r="N151" s="71">
        <f t="shared" si="890"/>
        <v>0</v>
      </c>
      <c r="O151" s="72">
        <v>0</v>
      </c>
      <c r="P151" s="72">
        <f t="shared" si="893"/>
        <v>0</v>
      </c>
      <c r="Q151" s="72"/>
      <c r="R151" s="71">
        <f t="shared" si="894"/>
        <v>0</v>
      </c>
      <c r="S151" s="72"/>
      <c r="T151" s="71">
        <f t="shared" si="895"/>
        <v>0</v>
      </c>
      <c r="U151" s="72">
        <v>58</v>
      </c>
      <c r="V151" s="71">
        <f t="shared" si="896"/>
        <v>8283983.3999999994</v>
      </c>
      <c r="W151" s="72"/>
      <c r="X151" s="71">
        <f t="shared" si="897"/>
        <v>0</v>
      </c>
      <c r="Y151" s="72"/>
      <c r="Z151" s="71">
        <f t="shared" si="898"/>
        <v>0</v>
      </c>
      <c r="AA151" s="72"/>
      <c r="AB151" s="71">
        <f t="shared" si="899"/>
        <v>0</v>
      </c>
      <c r="AC151" s="72"/>
      <c r="AD151" s="71">
        <f t="shared" si="900"/>
        <v>0</v>
      </c>
      <c r="AE151" s="72"/>
      <c r="AF151" s="71">
        <f t="shared" si="901"/>
        <v>0</v>
      </c>
      <c r="AG151" s="133"/>
      <c r="AH151" s="71">
        <f t="shared" si="902"/>
        <v>0</v>
      </c>
      <c r="AI151" s="72"/>
      <c r="AJ151" s="71">
        <f t="shared" si="903"/>
        <v>0</v>
      </c>
      <c r="AK151" s="85">
        <v>2</v>
      </c>
      <c r="AL151" s="71">
        <f t="shared" si="904"/>
        <v>342785.52</v>
      </c>
      <c r="AM151" s="72"/>
      <c r="AN151" s="77">
        <f t="shared" si="905"/>
        <v>0</v>
      </c>
      <c r="AO151" s="72"/>
      <c r="AP151" s="71">
        <f t="shared" si="906"/>
        <v>0</v>
      </c>
      <c r="AQ151" s="72"/>
      <c r="AR151" s="72">
        <f t="shared" si="907"/>
        <v>0</v>
      </c>
      <c r="AS151" s="72"/>
      <c r="AT151" s="72">
        <f t="shared" si="908"/>
        <v>0</v>
      </c>
      <c r="AU151" s="72"/>
      <c r="AV151" s="71">
        <f t="shared" si="909"/>
        <v>0</v>
      </c>
      <c r="AW151" s="72"/>
      <c r="AX151" s="71">
        <f t="shared" si="910"/>
        <v>0</v>
      </c>
      <c r="AY151" s="72"/>
      <c r="AZ151" s="71">
        <f t="shared" si="911"/>
        <v>0</v>
      </c>
      <c r="BA151" s="72"/>
      <c r="BB151" s="71">
        <f t="shared" si="912"/>
        <v>0</v>
      </c>
      <c r="BC151" s="72"/>
      <c r="BD151" s="71">
        <f t="shared" si="913"/>
        <v>0</v>
      </c>
      <c r="BE151" s="72"/>
      <c r="BF151" s="71">
        <f t="shared" si="914"/>
        <v>0</v>
      </c>
      <c r="BG151" s="72"/>
      <c r="BH151" s="71">
        <f t="shared" si="915"/>
        <v>0</v>
      </c>
      <c r="BI151" s="72"/>
      <c r="BJ151" s="71">
        <f t="shared" si="916"/>
        <v>0</v>
      </c>
      <c r="BK151" s="72"/>
      <c r="BL151" s="71">
        <f t="shared" si="917"/>
        <v>0</v>
      </c>
      <c r="BM151" s="72"/>
      <c r="BN151" s="71">
        <f t="shared" si="918"/>
        <v>0</v>
      </c>
      <c r="BO151" s="72"/>
      <c r="BP151" s="71">
        <f t="shared" si="919"/>
        <v>0</v>
      </c>
      <c r="BQ151" s="72"/>
      <c r="BR151" s="71">
        <f t="shared" si="920"/>
        <v>0</v>
      </c>
      <c r="BS151" s="72"/>
      <c r="BT151" s="71">
        <f t="shared" si="921"/>
        <v>0</v>
      </c>
      <c r="BU151" s="72"/>
      <c r="BV151" s="71">
        <f t="shared" si="922"/>
        <v>0</v>
      </c>
      <c r="BW151" s="72"/>
      <c r="BX151" s="71">
        <f t="shared" si="923"/>
        <v>0</v>
      </c>
      <c r="BY151" s="72"/>
      <c r="BZ151" s="79">
        <f t="shared" si="924"/>
        <v>0</v>
      </c>
      <c r="CA151" s="72"/>
      <c r="CB151" s="71">
        <f t="shared" si="925"/>
        <v>0</v>
      </c>
      <c r="CC151" s="72"/>
      <c r="CD151" s="71">
        <f t="shared" si="926"/>
        <v>0</v>
      </c>
      <c r="CE151" s="72"/>
      <c r="CF151" s="71">
        <f t="shared" si="927"/>
        <v>0</v>
      </c>
      <c r="CG151" s="72"/>
      <c r="CH151" s="72">
        <f t="shared" si="928"/>
        <v>0</v>
      </c>
      <c r="CI151" s="72"/>
      <c r="CJ151" s="71">
        <f t="shared" si="929"/>
        <v>0</v>
      </c>
      <c r="CK151" s="72"/>
      <c r="CL151" s="71">
        <f t="shared" si="930"/>
        <v>0</v>
      </c>
      <c r="CM151" s="72"/>
      <c r="CN151" s="71">
        <f t="shared" si="931"/>
        <v>0</v>
      </c>
      <c r="CO151" s="72"/>
      <c r="CP151" s="71">
        <f t="shared" si="932"/>
        <v>0</v>
      </c>
      <c r="CQ151" s="72"/>
      <c r="CR151" s="71">
        <f t="shared" si="933"/>
        <v>0</v>
      </c>
      <c r="CS151" s="72"/>
      <c r="CT151" s="71">
        <f t="shared" si="934"/>
        <v>0</v>
      </c>
      <c r="CU151" s="72"/>
      <c r="CV151" s="71">
        <f t="shared" si="935"/>
        <v>0</v>
      </c>
      <c r="CW151" s="86">
        <v>0</v>
      </c>
      <c r="CX151" s="71">
        <f t="shared" si="936"/>
        <v>0</v>
      </c>
      <c r="CY151" s="72"/>
      <c r="CZ151" s="71">
        <f t="shared" si="937"/>
        <v>0</v>
      </c>
      <c r="DA151" s="72"/>
      <c r="DB151" s="77">
        <f t="shared" si="938"/>
        <v>0</v>
      </c>
      <c r="DC151" s="72"/>
      <c r="DD151" s="71">
        <f t="shared" si="939"/>
        <v>0</v>
      </c>
      <c r="DE151" s="87"/>
      <c r="DF151" s="71">
        <f t="shared" si="940"/>
        <v>0</v>
      </c>
      <c r="DG151" s="72"/>
      <c r="DH151" s="71">
        <f t="shared" si="941"/>
        <v>0</v>
      </c>
      <c r="DI151" s="72"/>
      <c r="DJ151" s="71">
        <f t="shared" si="942"/>
        <v>0</v>
      </c>
      <c r="DK151" s="72"/>
      <c r="DL151" s="79">
        <f t="shared" si="943"/>
        <v>0</v>
      </c>
      <c r="DM151" s="81">
        <f t="shared" si="944"/>
        <v>60</v>
      </c>
      <c r="DN151" s="79">
        <f t="shared" si="944"/>
        <v>8626768.9199999999</v>
      </c>
    </row>
    <row r="152" spans="1:118" s="8" customFormat="1" ht="45" customHeight="1" x14ac:dyDescent="0.25">
      <c r="A152" s="82"/>
      <c r="B152" s="83">
        <v>120</v>
      </c>
      <c r="C152" s="65" t="s">
        <v>276</v>
      </c>
      <c r="D152" s="66">
        <v>22900</v>
      </c>
      <c r="E152" s="134">
        <v>2.4500000000000002</v>
      </c>
      <c r="F152" s="134"/>
      <c r="G152" s="67">
        <v>1</v>
      </c>
      <c r="H152" s="68"/>
      <c r="I152" s="66">
        <v>1.4</v>
      </c>
      <c r="J152" s="66">
        <v>1.68</v>
      </c>
      <c r="K152" s="66">
        <v>2.23</v>
      </c>
      <c r="L152" s="69">
        <v>2.57</v>
      </c>
      <c r="M152" s="72">
        <v>3</v>
      </c>
      <c r="N152" s="71">
        <f t="shared" si="890"/>
        <v>259205.09999999998</v>
      </c>
      <c r="O152" s="72">
        <v>10</v>
      </c>
      <c r="P152" s="72">
        <f t="shared" si="893"/>
        <v>864017.00000000012</v>
      </c>
      <c r="Q152" s="72"/>
      <c r="R152" s="71">
        <f t="shared" si="894"/>
        <v>0</v>
      </c>
      <c r="S152" s="72"/>
      <c r="T152" s="71">
        <f t="shared" si="895"/>
        <v>0</v>
      </c>
      <c r="U152" s="72">
        <v>10</v>
      </c>
      <c r="V152" s="71">
        <f t="shared" si="896"/>
        <v>864017.00000000012</v>
      </c>
      <c r="W152" s="92"/>
      <c r="X152" s="71">
        <f t="shared" si="897"/>
        <v>0</v>
      </c>
      <c r="Y152" s="72"/>
      <c r="Z152" s="71">
        <f t="shared" si="898"/>
        <v>0</v>
      </c>
      <c r="AA152" s="92"/>
      <c r="AB152" s="71">
        <f t="shared" si="899"/>
        <v>0</v>
      </c>
      <c r="AC152" s="72"/>
      <c r="AD152" s="71">
        <f t="shared" si="900"/>
        <v>0</v>
      </c>
      <c r="AE152" s="92"/>
      <c r="AF152" s="71">
        <f t="shared" si="901"/>
        <v>0</v>
      </c>
      <c r="AG152" s="133"/>
      <c r="AH152" s="71">
        <f t="shared" si="902"/>
        <v>0</v>
      </c>
      <c r="AI152" s="72">
        <v>13</v>
      </c>
      <c r="AJ152" s="71">
        <f t="shared" si="903"/>
        <v>1123222.0999999999</v>
      </c>
      <c r="AK152" s="86">
        <v>40</v>
      </c>
      <c r="AL152" s="71">
        <f t="shared" si="904"/>
        <v>4147281.6000000006</v>
      </c>
      <c r="AM152" s="92"/>
      <c r="AN152" s="77">
        <f t="shared" si="905"/>
        <v>0</v>
      </c>
      <c r="AO152" s="92"/>
      <c r="AP152" s="71">
        <f t="shared" si="906"/>
        <v>0</v>
      </c>
      <c r="AQ152" s="72"/>
      <c r="AR152" s="72">
        <f t="shared" si="907"/>
        <v>0</v>
      </c>
      <c r="AS152" s="72">
        <v>8</v>
      </c>
      <c r="AT152" s="72">
        <f t="shared" si="908"/>
        <v>722632.39999999991</v>
      </c>
      <c r="AU152" s="92"/>
      <c r="AV152" s="71">
        <f t="shared" si="909"/>
        <v>0</v>
      </c>
      <c r="AW152" s="92"/>
      <c r="AX152" s="71">
        <f t="shared" si="910"/>
        <v>0</v>
      </c>
      <c r="AY152" s="92"/>
      <c r="AZ152" s="71">
        <f t="shared" si="911"/>
        <v>0</v>
      </c>
      <c r="BA152" s="92"/>
      <c r="BB152" s="71">
        <f t="shared" si="912"/>
        <v>0</v>
      </c>
      <c r="BC152" s="92">
        <v>3</v>
      </c>
      <c r="BD152" s="71">
        <f t="shared" si="913"/>
        <v>259205.09999999998</v>
      </c>
      <c r="BE152" s="72">
        <v>9</v>
      </c>
      <c r="BF152" s="71">
        <f t="shared" si="914"/>
        <v>848307.60000000009</v>
      </c>
      <c r="BG152" s="72">
        <v>13</v>
      </c>
      <c r="BH152" s="71">
        <f t="shared" si="915"/>
        <v>1225333.2</v>
      </c>
      <c r="BI152" s="92"/>
      <c r="BJ152" s="71">
        <f t="shared" si="916"/>
        <v>0</v>
      </c>
      <c r="BK152" s="92"/>
      <c r="BL152" s="71">
        <f t="shared" si="917"/>
        <v>0</v>
      </c>
      <c r="BM152" s="92">
        <v>3</v>
      </c>
      <c r="BN152" s="71">
        <f t="shared" si="918"/>
        <v>311046.12000000005</v>
      </c>
      <c r="BO152" s="92">
        <v>1</v>
      </c>
      <c r="BP152" s="71">
        <f t="shared" si="919"/>
        <v>94256.400000000009</v>
      </c>
      <c r="BQ152" s="92"/>
      <c r="BR152" s="71">
        <f t="shared" si="920"/>
        <v>0</v>
      </c>
      <c r="BS152" s="92"/>
      <c r="BT152" s="71">
        <f t="shared" si="921"/>
        <v>0</v>
      </c>
      <c r="BU152" s="72">
        <v>4</v>
      </c>
      <c r="BV152" s="71">
        <f t="shared" si="922"/>
        <v>471282.00000000006</v>
      </c>
      <c r="BW152" s="72">
        <v>3</v>
      </c>
      <c r="BX152" s="71">
        <f t="shared" si="923"/>
        <v>282769.2</v>
      </c>
      <c r="BY152" s="92">
        <v>2</v>
      </c>
      <c r="BZ152" s="79">
        <f t="shared" si="924"/>
        <v>188512.80000000002</v>
      </c>
      <c r="CA152" s="92"/>
      <c r="CB152" s="71">
        <f t="shared" si="925"/>
        <v>0</v>
      </c>
      <c r="CC152" s="92"/>
      <c r="CD152" s="71">
        <f t="shared" si="926"/>
        <v>0</v>
      </c>
      <c r="CE152" s="92"/>
      <c r="CF152" s="71">
        <f t="shared" si="927"/>
        <v>0</v>
      </c>
      <c r="CG152" s="72"/>
      <c r="CH152" s="72">
        <f t="shared" si="928"/>
        <v>0</v>
      </c>
      <c r="CI152" s="72"/>
      <c r="CJ152" s="71">
        <f t="shared" si="929"/>
        <v>0</v>
      </c>
      <c r="CK152" s="92"/>
      <c r="CL152" s="71">
        <f t="shared" si="930"/>
        <v>0</v>
      </c>
      <c r="CM152" s="92"/>
      <c r="CN152" s="71">
        <f t="shared" si="931"/>
        <v>0</v>
      </c>
      <c r="CO152" s="92"/>
      <c r="CP152" s="71">
        <f t="shared" si="932"/>
        <v>0</v>
      </c>
      <c r="CQ152" s="92"/>
      <c r="CR152" s="71">
        <f t="shared" si="933"/>
        <v>0</v>
      </c>
      <c r="CS152" s="72">
        <v>9</v>
      </c>
      <c r="CT152" s="71">
        <f t="shared" si="934"/>
        <v>798822.98999999987</v>
      </c>
      <c r="CU152" s="92"/>
      <c r="CV152" s="71">
        <f t="shared" si="935"/>
        <v>0</v>
      </c>
      <c r="CW152" s="86"/>
      <c r="CX152" s="71">
        <f t="shared" si="936"/>
        <v>0</v>
      </c>
      <c r="CY152" s="72"/>
      <c r="CZ152" s="71">
        <f t="shared" si="937"/>
        <v>0</v>
      </c>
      <c r="DA152" s="92"/>
      <c r="DB152" s="77">
        <f t="shared" si="938"/>
        <v>0</v>
      </c>
      <c r="DC152" s="92"/>
      <c r="DD152" s="71">
        <f t="shared" si="939"/>
        <v>0</v>
      </c>
      <c r="DE152" s="96"/>
      <c r="DF152" s="71">
        <f t="shared" si="940"/>
        <v>0</v>
      </c>
      <c r="DG152" s="72"/>
      <c r="DH152" s="71">
        <f t="shared" si="941"/>
        <v>0</v>
      </c>
      <c r="DI152" s="92"/>
      <c r="DJ152" s="71">
        <f t="shared" si="942"/>
        <v>0</v>
      </c>
      <c r="DK152" s="92"/>
      <c r="DL152" s="79">
        <f t="shared" si="943"/>
        <v>0</v>
      </c>
      <c r="DM152" s="81">
        <f t="shared" si="944"/>
        <v>131</v>
      </c>
      <c r="DN152" s="79">
        <f t="shared" si="944"/>
        <v>12459910.609999999</v>
      </c>
    </row>
    <row r="153" spans="1:118" s="8" customFormat="1" ht="52.5" customHeight="1" x14ac:dyDescent="0.25">
      <c r="A153" s="82"/>
      <c r="B153" s="83">
        <v>121</v>
      </c>
      <c r="C153" s="65" t="s">
        <v>277</v>
      </c>
      <c r="D153" s="66">
        <v>22900</v>
      </c>
      <c r="E153" s="134">
        <v>4.24</v>
      </c>
      <c r="F153" s="134"/>
      <c r="G153" s="67">
        <v>1</v>
      </c>
      <c r="H153" s="68"/>
      <c r="I153" s="66">
        <v>1.4</v>
      </c>
      <c r="J153" s="66">
        <v>1.68</v>
      </c>
      <c r="K153" s="66">
        <v>2.23</v>
      </c>
      <c r="L153" s="69">
        <v>2.57</v>
      </c>
      <c r="M153" s="72">
        <v>2</v>
      </c>
      <c r="N153" s="71">
        <f>(M153*$D153*$E153*$G153*$I153*$N$12)</f>
        <v>299055.68</v>
      </c>
      <c r="O153" s="72">
        <v>11</v>
      </c>
      <c r="P153" s="72">
        <f t="shared" si="893"/>
        <v>1644806.24</v>
      </c>
      <c r="Q153" s="72"/>
      <c r="R153" s="71">
        <f t="shared" si="894"/>
        <v>0</v>
      </c>
      <c r="S153" s="72"/>
      <c r="T153" s="71">
        <f t="shared" si="895"/>
        <v>0</v>
      </c>
      <c r="U153" s="72">
        <v>180</v>
      </c>
      <c r="V153" s="71">
        <f t="shared" si="896"/>
        <v>26915011.200000003</v>
      </c>
      <c r="W153" s="92"/>
      <c r="X153" s="71">
        <f t="shared" si="897"/>
        <v>0</v>
      </c>
      <c r="Y153" s="72"/>
      <c r="Z153" s="71">
        <f t="shared" si="898"/>
        <v>0</v>
      </c>
      <c r="AA153" s="92"/>
      <c r="AB153" s="71">
        <f t="shared" si="899"/>
        <v>0</v>
      </c>
      <c r="AC153" s="72">
        <v>1</v>
      </c>
      <c r="AD153" s="71">
        <f t="shared" si="900"/>
        <v>149527.84</v>
      </c>
      <c r="AE153" s="92"/>
      <c r="AF153" s="71">
        <f t="shared" si="901"/>
        <v>0</v>
      </c>
      <c r="AG153" s="133"/>
      <c r="AH153" s="71">
        <f t="shared" si="902"/>
        <v>0</v>
      </c>
      <c r="AI153" s="72">
        <v>27</v>
      </c>
      <c r="AJ153" s="71">
        <f t="shared" si="903"/>
        <v>4037251.68</v>
      </c>
      <c r="AK153" s="86">
        <v>66</v>
      </c>
      <c r="AL153" s="71">
        <f t="shared" si="904"/>
        <v>11842604.928000001</v>
      </c>
      <c r="AM153" s="92"/>
      <c r="AN153" s="77">
        <f t="shared" si="905"/>
        <v>0</v>
      </c>
      <c r="AO153" s="92"/>
      <c r="AP153" s="71">
        <f t="shared" si="906"/>
        <v>0</v>
      </c>
      <c r="AQ153" s="92"/>
      <c r="AR153" s="72">
        <f t="shared" si="907"/>
        <v>0</v>
      </c>
      <c r="AS153" s="72">
        <v>19</v>
      </c>
      <c r="AT153" s="72">
        <f t="shared" si="908"/>
        <v>2970166.6399999992</v>
      </c>
      <c r="AU153" s="92"/>
      <c r="AV153" s="71">
        <f t="shared" si="909"/>
        <v>0</v>
      </c>
      <c r="AW153" s="92"/>
      <c r="AX153" s="71">
        <f t="shared" si="910"/>
        <v>0</v>
      </c>
      <c r="AY153" s="92"/>
      <c r="AZ153" s="71">
        <f t="shared" si="911"/>
        <v>0</v>
      </c>
      <c r="BA153" s="92"/>
      <c r="BB153" s="71">
        <f t="shared" si="912"/>
        <v>0</v>
      </c>
      <c r="BC153" s="92"/>
      <c r="BD153" s="71">
        <f t="shared" si="913"/>
        <v>0</v>
      </c>
      <c r="BE153" s="72"/>
      <c r="BF153" s="71">
        <f t="shared" si="914"/>
        <v>0</v>
      </c>
      <c r="BG153" s="72">
        <v>12</v>
      </c>
      <c r="BH153" s="71">
        <f t="shared" si="915"/>
        <v>1957455.3599999999</v>
      </c>
      <c r="BI153" s="92"/>
      <c r="BJ153" s="71">
        <f t="shared" si="916"/>
        <v>0</v>
      </c>
      <c r="BK153" s="92"/>
      <c r="BL153" s="71">
        <f t="shared" si="917"/>
        <v>0</v>
      </c>
      <c r="BM153" s="72">
        <v>1</v>
      </c>
      <c r="BN153" s="71">
        <f t="shared" si="918"/>
        <v>179433.40800000002</v>
      </c>
      <c r="BO153" s="92">
        <v>1</v>
      </c>
      <c r="BP153" s="71">
        <f t="shared" si="919"/>
        <v>163121.28</v>
      </c>
      <c r="BQ153" s="92"/>
      <c r="BR153" s="71">
        <f t="shared" si="920"/>
        <v>0</v>
      </c>
      <c r="BS153" s="92"/>
      <c r="BT153" s="71">
        <f t="shared" si="921"/>
        <v>0</v>
      </c>
      <c r="BU153" s="72"/>
      <c r="BV153" s="71">
        <f t="shared" si="922"/>
        <v>0</v>
      </c>
      <c r="BW153" s="72"/>
      <c r="BX153" s="71">
        <f t="shared" si="923"/>
        <v>0</v>
      </c>
      <c r="BY153" s="92"/>
      <c r="BZ153" s="79">
        <f t="shared" si="924"/>
        <v>0</v>
      </c>
      <c r="CA153" s="92"/>
      <c r="CB153" s="71">
        <f t="shared" si="925"/>
        <v>0</v>
      </c>
      <c r="CC153" s="92"/>
      <c r="CD153" s="71">
        <f t="shared" si="926"/>
        <v>0</v>
      </c>
      <c r="CE153" s="92"/>
      <c r="CF153" s="71">
        <f t="shared" si="927"/>
        <v>0</v>
      </c>
      <c r="CG153" s="72"/>
      <c r="CH153" s="72">
        <f t="shared" si="928"/>
        <v>0</v>
      </c>
      <c r="CI153" s="72"/>
      <c r="CJ153" s="71">
        <f t="shared" si="929"/>
        <v>0</v>
      </c>
      <c r="CK153" s="92"/>
      <c r="CL153" s="71">
        <f t="shared" si="930"/>
        <v>0</v>
      </c>
      <c r="CM153" s="92"/>
      <c r="CN153" s="71">
        <f t="shared" si="931"/>
        <v>0</v>
      </c>
      <c r="CO153" s="92"/>
      <c r="CP153" s="71">
        <f t="shared" si="932"/>
        <v>0</v>
      </c>
      <c r="CQ153" s="72"/>
      <c r="CR153" s="71">
        <f t="shared" si="933"/>
        <v>0</v>
      </c>
      <c r="CS153" s="72"/>
      <c r="CT153" s="71">
        <f t="shared" si="934"/>
        <v>0</v>
      </c>
      <c r="CU153" s="92"/>
      <c r="CV153" s="71">
        <f t="shared" si="935"/>
        <v>0</v>
      </c>
      <c r="CW153" s="86"/>
      <c r="CX153" s="71">
        <f t="shared" si="936"/>
        <v>0</v>
      </c>
      <c r="CY153" s="72"/>
      <c r="CZ153" s="71">
        <f t="shared" si="937"/>
        <v>0</v>
      </c>
      <c r="DA153" s="92"/>
      <c r="DB153" s="77">
        <f t="shared" si="938"/>
        <v>0</v>
      </c>
      <c r="DC153" s="92"/>
      <c r="DD153" s="71">
        <f t="shared" si="939"/>
        <v>0</v>
      </c>
      <c r="DE153" s="96"/>
      <c r="DF153" s="71">
        <f t="shared" si="940"/>
        <v>0</v>
      </c>
      <c r="DG153" s="72"/>
      <c r="DH153" s="71">
        <f t="shared" si="941"/>
        <v>0</v>
      </c>
      <c r="DI153" s="92"/>
      <c r="DJ153" s="71">
        <f t="shared" si="942"/>
        <v>0</v>
      </c>
      <c r="DK153" s="92"/>
      <c r="DL153" s="79">
        <f t="shared" si="943"/>
        <v>0</v>
      </c>
      <c r="DM153" s="81">
        <f t="shared" si="944"/>
        <v>320</v>
      </c>
      <c r="DN153" s="79">
        <f t="shared" si="944"/>
        <v>50158434.256000005</v>
      </c>
    </row>
    <row r="154" spans="1:118" ht="48.75" customHeight="1" x14ac:dyDescent="0.25">
      <c r="A154" s="82"/>
      <c r="B154" s="83">
        <v>122</v>
      </c>
      <c r="C154" s="65" t="s">
        <v>278</v>
      </c>
      <c r="D154" s="66">
        <v>22900</v>
      </c>
      <c r="E154" s="84">
        <v>1.4</v>
      </c>
      <c r="F154" s="84"/>
      <c r="G154" s="67">
        <v>1</v>
      </c>
      <c r="H154" s="68"/>
      <c r="I154" s="66">
        <v>1.4</v>
      </c>
      <c r="J154" s="66">
        <v>1.68</v>
      </c>
      <c r="K154" s="66">
        <v>2.23</v>
      </c>
      <c r="L154" s="69">
        <v>2.57</v>
      </c>
      <c r="M154" s="72"/>
      <c r="N154" s="71">
        <f t="shared" si="890"/>
        <v>0</v>
      </c>
      <c r="O154" s="72">
        <v>0</v>
      </c>
      <c r="P154" s="72">
        <f t="shared" si="893"/>
        <v>0</v>
      </c>
      <c r="Q154" s="72"/>
      <c r="R154" s="71">
        <f t="shared" si="894"/>
        <v>0</v>
      </c>
      <c r="S154" s="72"/>
      <c r="T154" s="71">
        <f t="shared" si="895"/>
        <v>0</v>
      </c>
      <c r="U154" s="72">
        <v>1</v>
      </c>
      <c r="V154" s="71">
        <f t="shared" si="896"/>
        <v>49372.399999999994</v>
      </c>
      <c r="W154" s="72">
        <v>0</v>
      </c>
      <c r="X154" s="71">
        <f t="shared" si="897"/>
        <v>0</v>
      </c>
      <c r="Y154" s="72"/>
      <c r="Z154" s="71">
        <f t="shared" si="898"/>
        <v>0</v>
      </c>
      <c r="AA154" s="72">
        <v>0</v>
      </c>
      <c r="AB154" s="71">
        <f t="shared" si="899"/>
        <v>0</v>
      </c>
      <c r="AC154" s="72"/>
      <c r="AD154" s="71">
        <f t="shared" si="900"/>
        <v>0</v>
      </c>
      <c r="AE154" s="72">
        <v>0</v>
      </c>
      <c r="AF154" s="71">
        <f t="shared" si="901"/>
        <v>0</v>
      </c>
      <c r="AG154" s="133"/>
      <c r="AH154" s="71">
        <f t="shared" si="902"/>
        <v>0</v>
      </c>
      <c r="AI154" s="72">
        <v>7</v>
      </c>
      <c r="AJ154" s="71">
        <f t="shared" si="903"/>
        <v>345606.80000000005</v>
      </c>
      <c r="AK154" s="85">
        <v>0</v>
      </c>
      <c r="AL154" s="71">
        <f t="shared" si="904"/>
        <v>0</v>
      </c>
      <c r="AM154" s="72"/>
      <c r="AN154" s="77">
        <f t="shared" si="905"/>
        <v>0</v>
      </c>
      <c r="AO154" s="72"/>
      <c r="AP154" s="71">
        <f t="shared" si="906"/>
        <v>0</v>
      </c>
      <c r="AQ154" s="72">
        <v>0</v>
      </c>
      <c r="AR154" s="72">
        <f t="shared" si="907"/>
        <v>0</v>
      </c>
      <c r="AS154" s="72"/>
      <c r="AT154" s="72">
        <f t="shared" si="908"/>
        <v>0</v>
      </c>
      <c r="AU154" s="72">
        <v>0</v>
      </c>
      <c r="AV154" s="71">
        <f t="shared" si="909"/>
        <v>0</v>
      </c>
      <c r="AW154" s="72">
        <v>0</v>
      </c>
      <c r="AX154" s="71">
        <f t="shared" si="910"/>
        <v>0</v>
      </c>
      <c r="AY154" s="72">
        <v>0</v>
      </c>
      <c r="AZ154" s="71">
        <f t="shared" si="911"/>
        <v>0</v>
      </c>
      <c r="BA154" s="72"/>
      <c r="BB154" s="71">
        <f t="shared" si="912"/>
        <v>0</v>
      </c>
      <c r="BC154" s="72"/>
      <c r="BD154" s="71">
        <f t="shared" si="913"/>
        <v>0</v>
      </c>
      <c r="BE154" s="72"/>
      <c r="BF154" s="71">
        <f t="shared" si="914"/>
        <v>0</v>
      </c>
      <c r="BG154" s="72">
        <v>0</v>
      </c>
      <c r="BH154" s="71">
        <f t="shared" si="915"/>
        <v>0</v>
      </c>
      <c r="BI154" s="72">
        <v>0</v>
      </c>
      <c r="BJ154" s="71">
        <f t="shared" si="916"/>
        <v>0</v>
      </c>
      <c r="BK154" s="72">
        <v>0</v>
      </c>
      <c r="BL154" s="71">
        <f t="shared" si="917"/>
        <v>0</v>
      </c>
      <c r="BM154" s="72">
        <v>1</v>
      </c>
      <c r="BN154" s="71">
        <f t="shared" si="918"/>
        <v>59246.87999999999</v>
      </c>
      <c r="BO154" s="72"/>
      <c r="BP154" s="71">
        <f t="shared" si="919"/>
        <v>0</v>
      </c>
      <c r="BQ154" s="72"/>
      <c r="BR154" s="71">
        <f t="shared" si="920"/>
        <v>0</v>
      </c>
      <c r="BS154" s="72"/>
      <c r="BT154" s="71">
        <f t="shared" si="921"/>
        <v>0</v>
      </c>
      <c r="BU154" s="72"/>
      <c r="BV154" s="71">
        <f t="shared" si="922"/>
        <v>0</v>
      </c>
      <c r="BW154" s="72">
        <v>1</v>
      </c>
      <c r="BX154" s="71">
        <f t="shared" si="923"/>
        <v>53860.799999999988</v>
      </c>
      <c r="BY154" s="72"/>
      <c r="BZ154" s="79">
        <f t="shared" si="924"/>
        <v>0</v>
      </c>
      <c r="CA154" s="72">
        <v>0</v>
      </c>
      <c r="CB154" s="71">
        <f t="shared" si="925"/>
        <v>0</v>
      </c>
      <c r="CC154" s="72">
        <v>0</v>
      </c>
      <c r="CD154" s="71">
        <f t="shared" si="926"/>
        <v>0</v>
      </c>
      <c r="CE154" s="72">
        <v>0</v>
      </c>
      <c r="CF154" s="71">
        <f t="shared" si="927"/>
        <v>0</v>
      </c>
      <c r="CG154" s="72"/>
      <c r="CH154" s="72">
        <f t="shared" si="928"/>
        <v>0</v>
      </c>
      <c r="CI154" s="72"/>
      <c r="CJ154" s="71">
        <f t="shared" si="929"/>
        <v>0</v>
      </c>
      <c r="CK154" s="72">
        <v>0</v>
      </c>
      <c r="CL154" s="71">
        <f t="shared" si="930"/>
        <v>0</v>
      </c>
      <c r="CM154" s="72"/>
      <c r="CN154" s="71">
        <f t="shared" si="931"/>
        <v>0</v>
      </c>
      <c r="CO154" s="72"/>
      <c r="CP154" s="71">
        <f t="shared" si="932"/>
        <v>0</v>
      </c>
      <c r="CQ154" s="72"/>
      <c r="CR154" s="71">
        <f t="shared" si="933"/>
        <v>0</v>
      </c>
      <c r="CS154" s="72">
        <v>1</v>
      </c>
      <c r="CT154" s="71">
        <f t="shared" si="934"/>
        <v>50718.919999999984</v>
      </c>
      <c r="CU154" s="72">
        <v>0</v>
      </c>
      <c r="CV154" s="71">
        <f t="shared" si="935"/>
        <v>0</v>
      </c>
      <c r="CW154" s="86">
        <v>0</v>
      </c>
      <c r="CX154" s="71">
        <f t="shared" si="936"/>
        <v>0</v>
      </c>
      <c r="CY154" s="72"/>
      <c r="CZ154" s="71">
        <f t="shared" si="937"/>
        <v>0</v>
      </c>
      <c r="DA154" s="72">
        <v>0</v>
      </c>
      <c r="DB154" s="77">
        <f t="shared" si="938"/>
        <v>0</v>
      </c>
      <c r="DC154" s="72"/>
      <c r="DD154" s="71">
        <f t="shared" si="939"/>
        <v>0</v>
      </c>
      <c r="DE154" s="87"/>
      <c r="DF154" s="71">
        <f t="shared" si="940"/>
        <v>0</v>
      </c>
      <c r="DG154" s="72"/>
      <c r="DH154" s="71">
        <f t="shared" si="941"/>
        <v>0</v>
      </c>
      <c r="DI154" s="72"/>
      <c r="DJ154" s="71">
        <f t="shared" si="942"/>
        <v>0</v>
      </c>
      <c r="DK154" s="72"/>
      <c r="DL154" s="79">
        <f t="shared" si="943"/>
        <v>0</v>
      </c>
      <c r="DM154" s="81">
        <f t="shared" si="944"/>
        <v>11</v>
      </c>
      <c r="DN154" s="79">
        <f t="shared" si="944"/>
        <v>558805.80000000005</v>
      </c>
    </row>
    <row r="155" spans="1:118" ht="45" customHeight="1" x14ac:dyDescent="0.25">
      <c r="A155" s="82"/>
      <c r="B155" s="83">
        <v>123</v>
      </c>
      <c r="C155" s="65" t="s">
        <v>279</v>
      </c>
      <c r="D155" s="66">
        <v>22900</v>
      </c>
      <c r="E155" s="84">
        <v>2.46</v>
      </c>
      <c r="F155" s="84"/>
      <c r="G155" s="67">
        <v>1</v>
      </c>
      <c r="H155" s="68"/>
      <c r="I155" s="66">
        <v>1.4</v>
      </c>
      <c r="J155" s="66">
        <v>1.68</v>
      </c>
      <c r="K155" s="66">
        <v>2.23</v>
      </c>
      <c r="L155" s="69">
        <v>2.57</v>
      </c>
      <c r="M155" s="72">
        <v>9</v>
      </c>
      <c r="N155" s="71">
        <f t="shared" si="890"/>
        <v>780789.24</v>
      </c>
      <c r="O155" s="72">
        <v>0</v>
      </c>
      <c r="P155" s="72">
        <f t="shared" si="893"/>
        <v>0</v>
      </c>
      <c r="Q155" s="72"/>
      <c r="R155" s="71">
        <f t="shared" si="894"/>
        <v>0</v>
      </c>
      <c r="S155" s="72"/>
      <c r="T155" s="71">
        <f t="shared" si="895"/>
        <v>0</v>
      </c>
      <c r="U155" s="72">
        <v>225</v>
      </c>
      <c r="V155" s="71">
        <f t="shared" si="896"/>
        <v>19519731</v>
      </c>
      <c r="W155" s="72"/>
      <c r="X155" s="71">
        <f t="shared" si="897"/>
        <v>0</v>
      </c>
      <c r="Y155" s="72"/>
      <c r="Z155" s="71">
        <f t="shared" si="898"/>
        <v>0</v>
      </c>
      <c r="AA155" s="72"/>
      <c r="AB155" s="71">
        <f t="shared" si="899"/>
        <v>0</v>
      </c>
      <c r="AC155" s="72">
        <v>1</v>
      </c>
      <c r="AD155" s="71">
        <f t="shared" si="900"/>
        <v>86754.36</v>
      </c>
      <c r="AE155" s="72"/>
      <c r="AF155" s="71">
        <f t="shared" si="901"/>
        <v>0</v>
      </c>
      <c r="AG155" s="133"/>
      <c r="AH155" s="71">
        <f t="shared" si="902"/>
        <v>0</v>
      </c>
      <c r="AI155" s="72">
        <v>9</v>
      </c>
      <c r="AJ155" s="71">
        <f t="shared" si="903"/>
        <v>780789.24</v>
      </c>
      <c r="AK155" s="86">
        <v>20</v>
      </c>
      <c r="AL155" s="71">
        <f t="shared" si="904"/>
        <v>2082104.6400000001</v>
      </c>
      <c r="AM155" s="72"/>
      <c r="AN155" s="77">
        <f t="shared" si="905"/>
        <v>0</v>
      </c>
      <c r="AO155" s="72"/>
      <c r="AP155" s="71">
        <f t="shared" si="906"/>
        <v>0</v>
      </c>
      <c r="AQ155" s="72">
        <v>1</v>
      </c>
      <c r="AR155" s="72">
        <f t="shared" si="907"/>
        <v>70980.84</v>
      </c>
      <c r="AS155" s="72"/>
      <c r="AT155" s="72">
        <f t="shared" si="908"/>
        <v>0</v>
      </c>
      <c r="AU155" s="72"/>
      <c r="AV155" s="71">
        <f t="shared" si="909"/>
        <v>0</v>
      </c>
      <c r="AW155" s="72"/>
      <c r="AX155" s="71">
        <f t="shared" si="910"/>
        <v>0</v>
      </c>
      <c r="AY155" s="72"/>
      <c r="AZ155" s="71">
        <f t="shared" si="911"/>
        <v>0</v>
      </c>
      <c r="BA155" s="72"/>
      <c r="BB155" s="71">
        <f t="shared" si="912"/>
        <v>0</v>
      </c>
      <c r="BC155" s="72"/>
      <c r="BD155" s="71">
        <f t="shared" si="913"/>
        <v>0</v>
      </c>
      <c r="BE155" s="72">
        <v>21</v>
      </c>
      <c r="BF155" s="71">
        <f t="shared" si="914"/>
        <v>1987463.52</v>
      </c>
      <c r="BG155" s="72"/>
      <c r="BH155" s="71">
        <f t="shared" si="915"/>
        <v>0</v>
      </c>
      <c r="BI155" s="72"/>
      <c r="BJ155" s="71">
        <f t="shared" si="916"/>
        <v>0</v>
      </c>
      <c r="BK155" s="72"/>
      <c r="BL155" s="71">
        <f t="shared" si="917"/>
        <v>0</v>
      </c>
      <c r="BM155" s="72"/>
      <c r="BN155" s="71">
        <f t="shared" si="918"/>
        <v>0</v>
      </c>
      <c r="BO155" s="72"/>
      <c r="BP155" s="71">
        <f t="shared" si="919"/>
        <v>0</v>
      </c>
      <c r="BQ155" s="72"/>
      <c r="BR155" s="71">
        <f t="shared" si="920"/>
        <v>0</v>
      </c>
      <c r="BS155" s="72"/>
      <c r="BT155" s="71">
        <f t="shared" si="921"/>
        <v>0</v>
      </c>
      <c r="BU155" s="72"/>
      <c r="BV155" s="71">
        <f t="shared" si="922"/>
        <v>0</v>
      </c>
      <c r="BW155" s="72"/>
      <c r="BX155" s="71">
        <f t="shared" si="923"/>
        <v>0</v>
      </c>
      <c r="BY155" s="72"/>
      <c r="BZ155" s="79">
        <f t="shared" si="924"/>
        <v>0</v>
      </c>
      <c r="CA155" s="72"/>
      <c r="CB155" s="71">
        <f t="shared" si="925"/>
        <v>0</v>
      </c>
      <c r="CC155" s="72"/>
      <c r="CD155" s="71">
        <f t="shared" si="926"/>
        <v>0</v>
      </c>
      <c r="CE155" s="72"/>
      <c r="CF155" s="71">
        <f t="shared" si="927"/>
        <v>0</v>
      </c>
      <c r="CG155" s="72"/>
      <c r="CH155" s="72">
        <f t="shared" si="928"/>
        <v>0</v>
      </c>
      <c r="CI155" s="72"/>
      <c r="CJ155" s="71">
        <f t="shared" si="929"/>
        <v>0</v>
      </c>
      <c r="CK155" s="72"/>
      <c r="CL155" s="71">
        <f t="shared" si="930"/>
        <v>0</v>
      </c>
      <c r="CM155" s="72"/>
      <c r="CN155" s="71">
        <f t="shared" si="931"/>
        <v>0</v>
      </c>
      <c r="CO155" s="72"/>
      <c r="CP155" s="71">
        <f t="shared" si="932"/>
        <v>0</v>
      </c>
      <c r="CQ155" s="72"/>
      <c r="CR155" s="71">
        <f t="shared" si="933"/>
        <v>0</v>
      </c>
      <c r="CS155" s="72"/>
      <c r="CT155" s="71">
        <f t="shared" si="934"/>
        <v>0</v>
      </c>
      <c r="CU155" s="72"/>
      <c r="CV155" s="71">
        <f t="shared" si="935"/>
        <v>0</v>
      </c>
      <c r="CW155" s="86">
        <v>0</v>
      </c>
      <c r="CX155" s="71">
        <f t="shared" si="936"/>
        <v>0</v>
      </c>
      <c r="CY155" s="72"/>
      <c r="CZ155" s="71">
        <f t="shared" si="937"/>
        <v>0</v>
      </c>
      <c r="DA155" s="72"/>
      <c r="DB155" s="77">
        <f t="shared" si="938"/>
        <v>0</v>
      </c>
      <c r="DC155" s="72"/>
      <c r="DD155" s="71">
        <f t="shared" si="939"/>
        <v>0</v>
      </c>
      <c r="DE155" s="87"/>
      <c r="DF155" s="71">
        <f t="shared" si="940"/>
        <v>0</v>
      </c>
      <c r="DG155" s="72"/>
      <c r="DH155" s="71">
        <f t="shared" si="941"/>
        <v>0</v>
      </c>
      <c r="DI155" s="72"/>
      <c r="DJ155" s="71">
        <f t="shared" si="942"/>
        <v>0</v>
      </c>
      <c r="DK155" s="72"/>
      <c r="DL155" s="79">
        <f t="shared" si="943"/>
        <v>0</v>
      </c>
      <c r="DM155" s="81">
        <f t="shared" si="944"/>
        <v>286</v>
      </c>
      <c r="DN155" s="79">
        <f t="shared" si="944"/>
        <v>25308612.839999996</v>
      </c>
    </row>
    <row r="156" spans="1:118" ht="45" customHeight="1" thickBot="1" x14ac:dyDescent="0.3">
      <c r="A156" s="82"/>
      <c r="B156" s="83">
        <v>124</v>
      </c>
      <c r="C156" s="65" t="s">
        <v>280</v>
      </c>
      <c r="D156" s="66">
        <v>22900</v>
      </c>
      <c r="E156" s="84">
        <v>3.24</v>
      </c>
      <c r="F156" s="84"/>
      <c r="G156" s="67">
        <v>1</v>
      </c>
      <c r="H156" s="68"/>
      <c r="I156" s="66">
        <v>1.4</v>
      </c>
      <c r="J156" s="66">
        <v>1.68</v>
      </c>
      <c r="K156" s="66">
        <v>2.23</v>
      </c>
      <c r="L156" s="69">
        <v>2.57</v>
      </c>
      <c r="M156" s="72"/>
      <c r="N156" s="71">
        <f t="shared" si="890"/>
        <v>0</v>
      </c>
      <c r="O156" s="72">
        <v>0</v>
      </c>
      <c r="P156" s="72">
        <f t="shared" si="893"/>
        <v>0</v>
      </c>
      <c r="Q156" s="72"/>
      <c r="R156" s="71">
        <f t="shared" si="894"/>
        <v>0</v>
      </c>
      <c r="S156" s="72"/>
      <c r="T156" s="71">
        <f t="shared" si="895"/>
        <v>0</v>
      </c>
      <c r="U156" s="72">
        <v>20</v>
      </c>
      <c r="V156" s="71">
        <f t="shared" si="896"/>
        <v>2285236.7999999998</v>
      </c>
      <c r="W156" s="72"/>
      <c r="X156" s="71">
        <f t="shared" si="897"/>
        <v>0</v>
      </c>
      <c r="Y156" s="72"/>
      <c r="Z156" s="71">
        <f t="shared" si="898"/>
        <v>0</v>
      </c>
      <c r="AA156" s="72"/>
      <c r="AB156" s="71">
        <f t="shared" si="899"/>
        <v>0</v>
      </c>
      <c r="AC156" s="72"/>
      <c r="AD156" s="71">
        <f t="shared" si="900"/>
        <v>0</v>
      </c>
      <c r="AE156" s="72"/>
      <c r="AF156" s="71">
        <f t="shared" si="901"/>
        <v>0</v>
      </c>
      <c r="AG156" s="133"/>
      <c r="AH156" s="71">
        <f t="shared" si="902"/>
        <v>0</v>
      </c>
      <c r="AI156" s="72"/>
      <c r="AJ156" s="71">
        <f t="shared" si="903"/>
        <v>0</v>
      </c>
      <c r="AK156" s="86">
        <v>2</v>
      </c>
      <c r="AL156" s="106">
        <f t="shared" si="904"/>
        <v>274228.41600000003</v>
      </c>
      <c r="AM156" s="72"/>
      <c r="AN156" s="77">
        <f t="shared" si="905"/>
        <v>0</v>
      </c>
      <c r="AO156" s="72"/>
      <c r="AP156" s="71">
        <f t="shared" si="906"/>
        <v>0</v>
      </c>
      <c r="AQ156" s="72"/>
      <c r="AR156" s="72">
        <f t="shared" si="907"/>
        <v>0</v>
      </c>
      <c r="AS156" s="72"/>
      <c r="AT156" s="72">
        <f t="shared" si="908"/>
        <v>0</v>
      </c>
      <c r="AU156" s="72"/>
      <c r="AV156" s="71">
        <f t="shared" si="909"/>
        <v>0</v>
      </c>
      <c r="AW156" s="72"/>
      <c r="AX156" s="71">
        <f t="shared" si="910"/>
        <v>0</v>
      </c>
      <c r="AY156" s="72"/>
      <c r="AZ156" s="71">
        <f t="shared" si="911"/>
        <v>0</v>
      </c>
      <c r="BA156" s="72"/>
      <c r="BB156" s="71">
        <f t="shared" si="912"/>
        <v>0</v>
      </c>
      <c r="BC156" s="72"/>
      <c r="BD156" s="71">
        <f t="shared" si="913"/>
        <v>0</v>
      </c>
      <c r="BE156" s="72"/>
      <c r="BF156" s="71">
        <f t="shared" si="914"/>
        <v>0</v>
      </c>
      <c r="BG156" s="72"/>
      <c r="BH156" s="71">
        <f t="shared" si="915"/>
        <v>0</v>
      </c>
      <c r="BI156" s="72"/>
      <c r="BJ156" s="71">
        <f t="shared" si="916"/>
        <v>0</v>
      </c>
      <c r="BK156" s="72"/>
      <c r="BL156" s="71">
        <f t="shared" si="917"/>
        <v>0</v>
      </c>
      <c r="BM156" s="72"/>
      <c r="BN156" s="71">
        <f t="shared" si="918"/>
        <v>0</v>
      </c>
      <c r="BO156" s="72"/>
      <c r="BP156" s="71">
        <f t="shared" si="919"/>
        <v>0</v>
      </c>
      <c r="BQ156" s="72"/>
      <c r="BR156" s="71">
        <f t="shared" si="920"/>
        <v>0</v>
      </c>
      <c r="BS156" s="72"/>
      <c r="BT156" s="71">
        <f t="shared" si="921"/>
        <v>0</v>
      </c>
      <c r="BU156" s="72"/>
      <c r="BV156" s="71">
        <f t="shared" si="922"/>
        <v>0</v>
      </c>
      <c r="BW156" s="72"/>
      <c r="BX156" s="71">
        <f t="shared" si="923"/>
        <v>0</v>
      </c>
      <c r="BY156" s="72"/>
      <c r="BZ156" s="79">
        <f t="shared" si="924"/>
        <v>0</v>
      </c>
      <c r="CA156" s="72"/>
      <c r="CB156" s="71">
        <f t="shared" si="925"/>
        <v>0</v>
      </c>
      <c r="CC156" s="72"/>
      <c r="CD156" s="71">
        <f t="shared" si="926"/>
        <v>0</v>
      </c>
      <c r="CE156" s="72"/>
      <c r="CF156" s="71">
        <f t="shared" si="927"/>
        <v>0</v>
      </c>
      <c r="CG156" s="72"/>
      <c r="CH156" s="72">
        <f t="shared" si="928"/>
        <v>0</v>
      </c>
      <c r="CI156" s="72"/>
      <c r="CJ156" s="71">
        <f t="shared" si="929"/>
        <v>0</v>
      </c>
      <c r="CK156" s="72"/>
      <c r="CL156" s="71">
        <f t="shared" si="930"/>
        <v>0</v>
      </c>
      <c r="CM156" s="72"/>
      <c r="CN156" s="71">
        <f t="shared" si="931"/>
        <v>0</v>
      </c>
      <c r="CO156" s="72"/>
      <c r="CP156" s="71">
        <f t="shared" si="932"/>
        <v>0</v>
      </c>
      <c r="CQ156" s="72"/>
      <c r="CR156" s="71">
        <f t="shared" si="933"/>
        <v>0</v>
      </c>
      <c r="CS156" s="72"/>
      <c r="CT156" s="71">
        <f t="shared" si="934"/>
        <v>0</v>
      </c>
      <c r="CU156" s="72"/>
      <c r="CV156" s="71">
        <f t="shared" si="935"/>
        <v>0</v>
      </c>
      <c r="CW156" s="86">
        <v>0</v>
      </c>
      <c r="CX156" s="71">
        <f t="shared" si="936"/>
        <v>0</v>
      </c>
      <c r="CY156" s="72"/>
      <c r="CZ156" s="71">
        <f t="shared" si="937"/>
        <v>0</v>
      </c>
      <c r="DA156" s="72"/>
      <c r="DB156" s="77">
        <f t="shared" si="938"/>
        <v>0</v>
      </c>
      <c r="DC156" s="72"/>
      <c r="DD156" s="71">
        <f t="shared" si="939"/>
        <v>0</v>
      </c>
      <c r="DE156" s="87"/>
      <c r="DF156" s="71">
        <f t="shared" si="940"/>
        <v>0</v>
      </c>
      <c r="DG156" s="72"/>
      <c r="DH156" s="71">
        <f t="shared" si="941"/>
        <v>0</v>
      </c>
      <c r="DI156" s="72"/>
      <c r="DJ156" s="71">
        <f t="shared" si="942"/>
        <v>0</v>
      </c>
      <c r="DK156" s="72"/>
      <c r="DL156" s="79">
        <f t="shared" si="943"/>
        <v>0</v>
      </c>
      <c r="DM156" s="81">
        <f t="shared" si="944"/>
        <v>22</v>
      </c>
      <c r="DN156" s="79">
        <f t="shared" si="944"/>
        <v>2559465.216</v>
      </c>
    </row>
    <row r="157" spans="1:118" ht="30" customHeight="1" thickBot="1" x14ac:dyDescent="0.3">
      <c r="A157" s="82"/>
      <c r="B157" s="83">
        <v>125</v>
      </c>
      <c r="C157" s="65" t="s">
        <v>281</v>
      </c>
      <c r="D157" s="66">
        <v>22900</v>
      </c>
      <c r="E157" s="84">
        <v>1.0900000000000001</v>
      </c>
      <c r="F157" s="84"/>
      <c r="G157" s="67">
        <v>1</v>
      </c>
      <c r="H157" s="68"/>
      <c r="I157" s="66">
        <v>1.4</v>
      </c>
      <c r="J157" s="66">
        <v>1.68</v>
      </c>
      <c r="K157" s="66">
        <v>2.23</v>
      </c>
      <c r="L157" s="69">
        <v>2.57</v>
      </c>
      <c r="M157" s="72">
        <v>7</v>
      </c>
      <c r="N157" s="71">
        <f t="shared" si="890"/>
        <v>269079.58</v>
      </c>
      <c r="O157" s="72">
        <v>1</v>
      </c>
      <c r="P157" s="72">
        <f t="shared" si="893"/>
        <v>38439.94</v>
      </c>
      <c r="Q157" s="72"/>
      <c r="R157" s="71">
        <f t="shared" si="894"/>
        <v>0</v>
      </c>
      <c r="S157" s="72"/>
      <c r="T157" s="71">
        <f t="shared" si="895"/>
        <v>0</v>
      </c>
      <c r="U157" s="72">
        <v>70</v>
      </c>
      <c r="V157" s="71">
        <f t="shared" si="896"/>
        <v>2690795.8000000003</v>
      </c>
      <c r="W157" s="72"/>
      <c r="X157" s="71">
        <f t="shared" si="897"/>
        <v>0</v>
      </c>
      <c r="Y157" s="72"/>
      <c r="Z157" s="71">
        <f t="shared" si="898"/>
        <v>0</v>
      </c>
      <c r="AA157" s="72"/>
      <c r="AB157" s="71">
        <f t="shared" si="899"/>
        <v>0</v>
      </c>
      <c r="AC157" s="72">
        <v>1</v>
      </c>
      <c r="AD157" s="71">
        <f t="shared" si="900"/>
        <v>38439.94</v>
      </c>
      <c r="AE157" s="72"/>
      <c r="AF157" s="71">
        <f t="shared" si="901"/>
        <v>0</v>
      </c>
      <c r="AG157" s="133">
        <v>3</v>
      </c>
      <c r="AH157" s="71">
        <f t="shared" si="902"/>
        <v>115319.82</v>
      </c>
      <c r="AI157" s="72"/>
      <c r="AJ157" s="71">
        <f t="shared" si="903"/>
        <v>0</v>
      </c>
      <c r="AK157" s="86">
        <v>126</v>
      </c>
      <c r="AL157" s="135">
        <f>(AK157*$D157*$E157*$G157*$J157*$AL$12)+0.04</f>
        <v>5812118.9680000003</v>
      </c>
      <c r="AM157" s="87"/>
      <c r="AN157" s="77">
        <f t="shared" si="905"/>
        <v>0</v>
      </c>
      <c r="AO157" s="72"/>
      <c r="AP157" s="71">
        <f t="shared" si="906"/>
        <v>0</v>
      </c>
      <c r="AQ157" s="72"/>
      <c r="AR157" s="72">
        <f t="shared" si="907"/>
        <v>0</v>
      </c>
      <c r="AS157" s="72"/>
      <c r="AT157" s="72">
        <f t="shared" si="908"/>
        <v>0</v>
      </c>
      <c r="AU157" s="72"/>
      <c r="AV157" s="71">
        <f t="shared" si="909"/>
        <v>0</v>
      </c>
      <c r="AW157" s="72"/>
      <c r="AX157" s="71">
        <f t="shared" si="910"/>
        <v>0</v>
      </c>
      <c r="AY157" s="72"/>
      <c r="AZ157" s="71">
        <f t="shared" si="911"/>
        <v>0</v>
      </c>
      <c r="BA157" s="72"/>
      <c r="BB157" s="71">
        <f t="shared" si="912"/>
        <v>0</v>
      </c>
      <c r="BC157" s="72"/>
      <c r="BD157" s="71">
        <f t="shared" si="913"/>
        <v>0</v>
      </c>
      <c r="BE157" s="72"/>
      <c r="BF157" s="71">
        <f t="shared" si="914"/>
        <v>0</v>
      </c>
      <c r="BG157" s="72">
        <v>2</v>
      </c>
      <c r="BH157" s="71">
        <f t="shared" si="915"/>
        <v>83868.960000000006</v>
      </c>
      <c r="BI157" s="72"/>
      <c r="BJ157" s="71">
        <f t="shared" si="916"/>
        <v>0</v>
      </c>
      <c r="BK157" s="72"/>
      <c r="BL157" s="71">
        <f t="shared" si="917"/>
        <v>0</v>
      </c>
      <c r="BM157" s="72"/>
      <c r="BN157" s="71">
        <f t="shared" si="918"/>
        <v>0</v>
      </c>
      <c r="BO157" s="72"/>
      <c r="BP157" s="71">
        <f t="shared" si="919"/>
        <v>0</v>
      </c>
      <c r="BQ157" s="72"/>
      <c r="BR157" s="71">
        <f t="shared" si="920"/>
        <v>0</v>
      </c>
      <c r="BS157" s="72"/>
      <c r="BT157" s="71">
        <f t="shared" si="921"/>
        <v>0</v>
      </c>
      <c r="BU157" s="72"/>
      <c r="BV157" s="71">
        <f t="shared" si="922"/>
        <v>0</v>
      </c>
      <c r="BW157" s="72">
        <v>1</v>
      </c>
      <c r="BX157" s="71">
        <f t="shared" si="923"/>
        <v>41934.480000000003</v>
      </c>
      <c r="BY157" s="72"/>
      <c r="BZ157" s="79">
        <f t="shared" si="924"/>
        <v>0</v>
      </c>
      <c r="CA157" s="72"/>
      <c r="CB157" s="71">
        <f t="shared" si="925"/>
        <v>0</v>
      </c>
      <c r="CC157" s="72"/>
      <c r="CD157" s="71">
        <f t="shared" si="926"/>
        <v>0</v>
      </c>
      <c r="CE157" s="72"/>
      <c r="CF157" s="71">
        <f t="shared" si="927"/>
        <v>0</v>
      </c>
      <c r="CG157" s="72"/>
      <c r="CH157" s="72">
        <f t="shared" si="928"/>
        <v>0</v>
      </c>
      <c r="CI157" s="72"/>
      <c r="CJ157" s="71">
        <f t="shared" si="929"/>
        <v>0</v>
      </c>
      <c r="CK157" s="72"/>
      <c r="CL157" s="71">
        <f t="shared" si="930"/>
        <v>0</v>
      </c>
      <c r="CM157" s="72"/>
      <c r="CN157" s="71">
        <f t="shared" si="931"/>
        <v>0</v>
      </c>
      <c r="CO157" s="72"/>
      <c r="CP157" s="71">
        <f t="shared" si="932"/>
        <v>0</v>
      </c>
      <c r="CQ157" s="72"/>
      <c r="CR157" s="71">
        <f t="shared" si="933"/>
        <v>0</v>
      </c>
      <c r="CS157" s="72"/>
      <c r="CT157" s="71">
        <f t="shared" si="934"/>
        <v>0</v>
      </c>
      <c r="CU157" s="72"/>
      <c r="CV157" s="71">
        <f t="shared" si="935"/>
        <v>0</v>
      </c>
      <c r="CW157" s="86"/>
      <c r="CX157" s="71">
        <f t="shared" si="936"/>
        <v>0</v>
      </c>
      <c r="CY157" s="72"/>
      <c r="CZ157" s="71">
        <f t="shared" si="937"/>
        <v>0</v>
      </c>
      <c r="DA157" s="72"/>
      <c r="DB157" s="77">
        <f t="shared" si="938"/>
        <v>0</v>
      </c>
      <c r="DC157" s="72"/>
      <c r="DD157" s="71">
        <f t="shared" si="939"/>
        <v>0</v>
      </c>
      <c r="DE157" s="87"/>
      <c r="DF157" s="71">
        <f t="shared" si="940"/>
        <v>0</v>
      </c>
      <c r="DG157" s="72"/>
      <c r="DH157" s="71">
        <f t="shared" si="941"/>
        <v>0</v>
      </c>
      <c r="DI157" s="72"/>
      <c r="DJ157" s="71">
        <f t="shared" si="942"/>
        <v>0</v>
      </c>
      <c r="DK157" s="72"/>
      <c r="DL157" s="79">
        <f t="shared" si="943"/>
        <v>0</v>
      </c>
      <c r="DM157" s="81">
        <f t="shared" si="944"/>
        <v>211</v>
      </c>
      <c r="DN157" s="79">
        <f t="shared" si="944"/>
        <v>9089997.4880000018</v>
      </c>
    </row>
    <row r="158" spans="1:118" ht="30" customHeight="1" x14ac:dyDescent="0.25">
      <c r="A158" s="82"/>
      <c r="B158" s="83">
        <v>126</v>
      </c>
      <c r="C158" s="65" t="s">
        <v>282</v>
      </c>
      <c r="D158" s="66">
        <v>22900</v>
      </c>
      <c r="E158" s="84">
        <v>1.36</v>
      </c>
      <c r="F158" s="84"/>
      <c r="G158" s="67">
        <v>1</v>
      </c>
      <c r="H158" s="68"/>
      <c r="I158" s="66">
        <v>1.4</v>
      </c>
      <c r="J158" s="66">
        <v>1.68</v>
      </c>
      <c r="K158" s="66">
        <v>2.23</v>
      </c>
      <c r="L158" s="69">
        <v>2.57</v>
      </c>
      <c r="M158" s="72">
        <v>2</v>
      </c>
      <c r="N158" s="71">
        <f t="shared" si="890"/>
        <v>95923.520000000019</v>
      </c>
      <c r="O158" s="72">
        <v>1</v>
      </c>
      <c r="P158" s="72">
        <f t="shared" si="893"/>
        <v>47961.760000000009</v>
      </c>
      <c r="Q158" s="72"/>
      <c r="R158" s="71">
        <f t="shared" si="894"/>
        <v>0</v>
      </c>
      <c r="S158" s="72"/>
      <c r="T158" s="71">
        <f t="shared" si="895"/>
        <v>0</v>
      </c>
      <c r="U158" s="72">
        <v>2</v>
      </c>
      <c r="V158" s="71">
        <f t="shared" si="896"/>
        <v>95923.520000000019</v>
      </c>
      <c r="W158" s="72"/>
      <c r="X158" s="71">
        <f t="shared" si="897"/>
        <v>0</v>
      </c>
      <c r="Y158" s="72"/>
      <c r="Z158" s="71">
        <f t="shared" si="898"/>
        <v>0</v>
      </c>
      <c r="AA158" s="72"/>
      <c r="AB158" s="71">
        <f t="shared" si="899"/>
        <v>0</v>
      </c>
      <c r="AC158" s="72"/>
      <c r="AD158" s="71">
        <f t="shared" si="900"/>
        <v>0</v>
      </c>
      <c r="AE158" s="72"/>
      <c r="AF158" s="71">
        <f t="shared" si="901"/>
        <v>0</v>
      </c>
      <c r="AG158" s="133">
        <v>1</v>
      </c>
      <c r="AH158" s="71">
        <f t="shared" si="902"/>
        <v>47961.760000000009</v>
      </c>
      <c r="AI158" s="72"/>
      <c r="AJ158" s="71">
        <f t="shared" si="903"/>
        <v>0</v>
      </c>
      <c r="AK158" s="85">
        <v>2</v>
      </c>
      <c r="AL158" s="123">
        <f t="shared" si="904"/>
        <v>115108.22400000002</v>
      </c>
      <c r="AM158" s="72"/>
      <c r="AN158" s="77">
        <f t="shared" si="905"/>
        <v>0</v>
      </c>
      <c r="AO158" s="72"/>
      <c r="AP158" s="71">
        <f t="shared" si="906"/>
        <v>0</v>
      </c>
      <c r="AQ158" s="72"/>
      <c r="AR158" s="72">
        <f t="shared" si="907"/>
        <v>0</v>
      </c>
      <c r="AS158" s="72"/>
      <c r="AT158" s="72">
        <f t="shared" si="908"/>
        <v>0</v>
      </c>
      <c r="AU158" s="72"/>
      <c r="AV158" s="71">
        <f t="shared" si="909"/>
        <v>0</v>
      </c>
      <c r="AW158" s="72"/>
      <c r="AX158" s="71">
        <f t="shared" si="910"/>
        <v>0</v>
      </c>
      <c r="AY158" s="72"/>
      <c r="AZ158" s="71">
        <f t="shared" si="911"/>
        <v>0</v>
      </c>
      <c r="BA158" s="72"/>
      <c r="BB158" s="71">
        <f t="shared" si="912"/>
        <v>0</v>
      </c>
      <c r="BC158" s="72"/>
      <c r="BD158" s="71">
        <f t="shared" si="913"/>
        <v>0</v>
      </c>
      <c r="BE158" s="72"/>
      <c r="BF158" s="71">
        <f t="shared" si="914"/>
        <v>0</v>
      </c>
      <c r="BG158" s="72"/>
      <c r="BH158" s="71">
        <f t="shared" si="915"/>
        <v>0</v>
      </c>
      <c r="BI158" s="72"/>
      <c r="BJ158" s="71">
        <f t="shared" si="916"/>
        <v>0</v>
      </c>
      <c r="BK158" s="72"/>
      <c r="BL158" s="71">
        <f t="shared" si="917"/>
        <v>0</v>
      </c>
      <c r="BM158" s="72"/>
      <c r="BN158" s="71">
        <f t="shared" si="918"/>
        <v>0</v>
      </c>
      <c r="BO158" s="72"/>
      <c r="BP158" s="71">
        <f t="shared" si="919"/>
        <v>0</v>
      </c>
      <c r="BQ158" s="72"/>
      <c r="BR158" s="71">
        <f t="shared" si="920"/>
        <v>0</v>
      </c>
      <c r="BS158" s="72"/>
      <c r="BT158" s="71">
        <f t="shared" si="921"/>
        <v>0</v>
      </c>
      <c r="BU158" s="72"/>
      <c r="BV158" s="71">
        <f t="shared" si="922"/>
        <v>0</v>
      </c>
      <c r="BW158" s="72"/>
      <c r="BX158" s="71">
        <f t="shared" si="923"/>
        <v>0</v>
      </c>
      <c r="BY158" s="72"/>
      <c r="BZ158" s="79">
        <f t="shared" si="924"/>
        <v>0</v>
      </c>
      <c r="CA158" s="72"/>
      <c r="CB158" s="71">
        <f t="shared" si="925"/>
        <v>0</v>
      </c>
      <c r="CC158" s="72"/>
      <c r="CD158" s="71">
        <f t="shared" si="926"/>
        <v>0</v>
      </c>
      <c r="CE158" s="72"/>
      <c r="CF158" s="71">
        <f t="shared" si="927"/>
        <v>0</v>
      </c>
      <c r="CG158" s="72"/>
      <c r="CH158" s="72">
        <f t="shared" si="928"/>
        <v>0</v>
      </c>
      <c r="CI158" s="72"/>
      <c r="CJ158" s="71">
        <f t="shared" si="929"/>
        <v>0</v>
      </c>
      <c r="CK158" s="72"/>
      <c r="CL158" s="71">
        <f t="shared" si="930"/>
        <v>0</v>
      </c>
      <c r="CM158" s="72"/>
      <c r="CN158" s="71">
        <f t="shared" si="931"/>
        <v>0</v>
      </c>
      <c r="CO158" s="72"/>
      <c r="CP158" s="71">
        <f t="shared" si="932"/>
        <v>0</v>
      </c>
      <c r="CQ158" s="72"/>
      <c r="CR158" s="71">
        <f t="shared" si="933"/>
        <v>0</v>
      </c>
      <c r="CS158" s="72"/>
      <c r="CT158" s="71">
        <f t="shared" si="934"/>
        <v>0</v>
      </c>
      <c r="CU158" s="72"/>
      <c r="CV158" s="71">
        <f t="shared" si="935"/>
        <v>0</v>
      </c>
      <c r="CW158" s="86">
        <v>0</v>
      </c>
      <c r="CX158" s="71">
        <f t="shared" si="936"/>
        <v>0</v>
      </c>
      <c r="CY158" s="72"/>
      <c r="CZ158" s="71">
        <f t="shared" si="937"/>
        <v>0</v>
      </c>
      <c r="DA158" s="72"/>
      <c r="DB158" s="77">
        <f t="shared" si="938"/>
        <v>0</v>
      </c>
      <c r="DC158" s="72"/>
      <c r="DD158" s="71">
        <f t="shared" si="939"/>
        <v>0</v>
      </c>
      <c r="DE158" s="87"/>
      <c r="DF158" s="71">
        <f t="shared" si="940"/>
        <v>0</v>
      </c>
      <c r="DG158" s="72"/>
      <c r="DH158" s="71">
        <f t="shared" si="941"/>
        <v>0</v>
      </c>
      <c r="DI158" s="72"/>
      <c r="DJ158" s="71">
        <f t="shared" si="942"/>
        <v>0</v>
      </c>
      <c r="DK158" s="72"/>
      <c r="DL158" s="79">
        <f t="shared" si="943"/>
        <v>0</v>
      </c>
      <c r="DM158" s="81">
        <f t="shared" si="944"/>
        <v>8</v>
      </c>
      <c r="DN158" s="79">
        <f t="shared" si="944"/>
        <v>402878.7840000001</v>
      </c>
    </row>
    <row r="159" spans="1:118" ht="30" customHeight="1" x14ac:dyDescent="0.25">
      <c r="A159" s="82"/>
      <c r="B159" s="83">
        <v>127</v>
      </c>
      <c r="C159" s="65" t="s">
        <v>283</v>
      </c>
      <c r="D159" s="66">
        <v>22900</v>
      </c>
      <c r="E159" s="84">
        <v>1.41</v>
      </c>
      <c r="F159" s="84"/>
      <c r="G159" s="67">
        <v>1</v>
      </c>
      <c r="H159" s="68"/>
      <c r="I159" s="66">
        <v>1.4</v>
      </c>
      <c r="J159" s="66">
        <v>1.68</v>
      </c>
      <c r="K159" s="66">
        <v>2.23</v>
      </c>
      <c r="L159" s="69">
        <v>2.57</v>
      </c>
      <c r="M159" s="72">
        <v>2</v>
      </c>
      <c r="N159" s="71">
        <f t="shared" si="890"/>
        <v>99450.12</v>
      </c>
      <c r="O159" s="72">
        <v>0</v>
      </c>
      <c r="P159" s="72">
        <f t="shared" si="893"/>
        <v>0</v>
      </c>
      <c r="Q159" s="72"/>
      <c r="R159" s="71">
        <f t="shared" si="894"/>
        <v>0</v>
      </c>
      <c r="S159" s="72"/>
      <c r="T159" s="71">
        <f t="shared" si="895"/>
        <v>0</v>
      </c>
      <c r="U159" s="72">
        <v>7</v>
      </c>
      <c r="V159" s="71">
        <f t="shared" si="896"/>
        <v>348075.42</v>
      </c>
      <c r="W159" s="72"/>
      <c r="X159" s="71">
        <f t="shared" si="897"/>
        <v>0</v>
      </c>
      <c r="Y159" s="72"/>
      <c r="Z159" s="71">
        <f t="shared" si="898"/>
        <v>0</v>
      </c>
      <c r="AA159" s="72"/>
      <c r="AB159" s="71">
        <f t="shared" si="899"/>
        <v>0</v>
      </c>
      <c r="AC159" s="72"/>
      <c r="AD159" s="71">
        <f t="shared" si="900"/>
        <v>0</v>
      </c>
      <c r="AE159" s="72"/>
      <c r="AF159" s="71">
        <f t="shared" si="901"/>
        <v>0</v>
      </c>
      <c r="AG159" s="133">
        <v>38</v>
      </c>
      <c r="AH159" s="71">
        <f t="shared" si="902"/>
        <v>1889552.28</v>
      </c>
      <c r="AI159" s="72"/>
      <c r="AJ159" s="71">
        <f t="shared" si="903"/>
        <v>0</v>
      </c>
      <c r="AK159" s="86">
        <v>0</v>
      </c>
      <c r="AL159" s="71">
        <f t="shared" si="904"/>
        <v>0</v>
      </c>
      <c r="AM159" s="72"/>
      <c r="AN159" s="77">
        <f t="shared" si="905"/>
        <v>0</v>
      </c>
      <c r="AO159" s="72"/>
      <c r="AP159" s="71">
        <f t="shared" si="906"/>
        <v>0</v>
      </c>
      <c r="AQ159" s="72"/>
      <c r="AR159" s="72">
        <f t="shared" si="907"/>
        <v>0</v>
      </c>
      <c r="AS159" s="72"/>
      <c r="AT159" s="72">
        <f t="shared" si="908"/>
        <v>0</v>
      </c>
      <c r="AU159" s="72"/>
      <c r="AV159" s="71">
        <f t="shared" si="909"/>
        <v>0</v>
      </c>
      <c r="AW159" s="72"/>
      <c r="AX159" s="71">
        <f t="shared" si="910"/>
        <v>0</v>
      </c>
      <c r="AY159" s="72"/>
      <c r="AZ159" s="71">
        <f t="shared" si="911"/>
        <v>0</v>
      </c>
      <c r="BA159" s="72"/>
      <c r="BB159" s="71">
        <f t="shared" si="912"/>
        <v>0</v>
      </c>
      <c r="BC159" s="72"/>
      <c r="BD159" s="71">
        <f t="shared" si="913"/>
        <v>0</v>
      </c>
      <c r="BE159" s="72"/>
      <c r="BF159" s="71">
        <f t="shared" si="914"/>
        <v>0</v>
      </c>
      <c r="BG159" s="72"/>
      <c r="BH159" s="71">
        <f t="shared" si="915"/>
        <v>0</v>
      </c>
      <c r="BI159" s="72"/>
      <c r="BJ159" s="71">
        <f t="shared" si="916"/>
        <v>0</v>
      </c>
      <c r="BK159" s="72"/>
      <c r="BL159" s="71">
        <f t="shared" si="917"/>
        <v>0</v>
      </c>
      <c r="BM159" s="72"/>
      <c r="BN159" s="71">
        <f t="shared" si="918"/>
        <v>0</v>
      </c>
      <c r="BO159" s="72"/>
      <c r="BP159" s="71">
        <f t="shared" si="919"/>
        <v>0</v>
      </c>
      <c r="BQ159" s="72"/>
      <c r="BR159" s="71">
        <f t="shared" si="920"/>
        <v>0</v>
      </c>
      <c r="BS159" s="72"/>
      <c r="BT159" s="71">
        <f t="shared" si="921"/>
        <v>0</v>
      </c>
      <c r="BU159" s="72"/>
      <c r="BV159" s="71">
        <f t="shared" si="922"/>
        <v>0</v>
      </c>
      <c r="BW159" s="72">
        <v>1</v>
      </c>
      <c r="BX159" s="71">
        <f t="shared" si="923"/>
        <v>54245.51999999999</v>
      </c>
      <c r="BY159" s="72"/>
      <c r="BZ159" s="79">
        <f t="shared" si="924"/>
        <v>0</v>
      </c>
      <c r="CA159" s="72"/>
      <c r="CB159" s="71">
        <f t="shared" si="925"/>
        <v>0</v>
      </c>
      <c r="CC159" s="72"/>
      <c r="CD159" s="71">
        <f t="shared" si="926"/>
        <v>0</v>
      </c>
      <c r="CE159" s="72"/>
      <c r="CF159" s="71">
        <f t="shared" si="927"/>
        <v>0</v>
      </c>
      <c r="CG159" s="72"/>
      <c r="CH159" s="72">
        <f t="shared" si="928"/>
        <v>0</v>
      </c>
      <c r="CI159" s="72"/>
      <c r="CJ159" s="71">
        <f t="shared" si="929"/>
        <v>0</v>
      </c>
      <c r="CK159" s="72"/>
      <c r="CL159" s="71">
        <f t="shared" si="930"/>
        <v>0</v>
      </c>
      <c r="CM159" s="72"/>
      <c r="CN159" s="71">
        <f t="shared" si="931"/>
        <v>0</v>
      </c>
      <c r="CO159" s="72"/>
      <c r="CP159" s="71">
        <f t="shared" si="932"/>
        <v>0</v>
      </c>
      <c r="CQ159" s="72"/>
      <c r="CR159" s="71">
        <f t="shared" si="933"/>
        <v>0</v>
      </c>
      <c r="CS159" s="72"/>
      <c r="CT159" s="71">
        <f t="shared" si="934"/>
        <v>0</v>
      </c>
      <c r="CU159" s="72"/>
      <c r="CV159" s="71">
        <f t="shared" si="935"/>
        <v>0</v>
      </c>
      <c r="CW159" s="86">
        <v>0</v>
      </c>
      <c r="CX159" s="71">
        <f t="shared" si="936"/>
        <v>0</v>
      </c>
      <c r="CY159" s="72"/>
      <c r="CZ159" s="71">
        <f t="shared" si="937"/>
        <v>0</v>
      </c>
      <c r="DA159" s="72"/>
      <c r="DB159" s="77">
        <f t="shared" si="938"/>
        <v>0</v>
      </c>
      <c r="DC159" s="72"/>
      <c r="DD159" s="71">
        <f t="shared" si="939"/>
        <v>0</v>
      </c>
      <c r="DE159" s="87"/>
      <c r="DF159" s="71">
        <f t="shared" si="940"/>
        <v>0</v>
      </c>
      <c r="DG159" s="72"/>
      <c r="DH159" s="71">
        <f t="shared" si="941"/>
        <v>0</v>
      </c>
      <c r="DI159" s="72"/>
      <c r="DJ159" s="71">
        <f t="shared" si="942"/>
        <v>0</v>
      </c>
      <c r="DK159" s="72"/>
      <c r="DL159" s="79">
        <f t="shared" si="943"/>
        <v>0</v>
      </c>
      <c r="DM159" s="81">
        <f t="shared" si="944"/>
        <v>48</v>
      </c>
      <c r="DN159" s="79">
        <f t="shared" si="944"/>
        <v>2391323.34</v>
      </c>
    </row>
    <row r="160" spans="1:118" ht="45" customHeight="1" x14ac:dyDescent="0.25">
      <c r="A160" s="82"/>
      <c r="B160" s="83">
        <v>128</v>
      </c>
      <c r="C160" s="65" t="s">
        <v>284</v>
      </c>
      <c r="D160" s="66">
        <v>22900</v>
      </c>
      <c r="E160" s="84">
        <v>1.88</v>
      </c>
      <c r="F160" s="84"/>
      <c r="G160" s="67">
        <v>1</v>
      </c>
      <c r="H160" s="68"/>
      <c r="I160" s="66">
        <v>1.4</v>
      </c>
      <c r="J160" s="66">
        <v>1.68</v>
      </c>
      <c r="K160" s="66">
        <v>2.23</v>
      </c>
      <c r="L160" s="69">
        <v>2.57</v>
      </c>
      <c r="M160" s="72"/>
      <c r="N160" s="71">
        <f t="shared" si="890"/>
        <v>0</v>
      </c>
      <c r="O160" s="72">
        <v>0</v>
      </c>
      <c r="P160" s="72">
        <f t="shared" si="893"/>
        <v>0</v>
      </c>
      <c r="Q160" s="72"/>
      <c r="R160" s="71">
        <f t="shared" si="894"/>
        <v>0</v>
      </c>
      <c r="S160" s="72"/>
      <c r="T160" s="71">
        <f t="shared" si="895"/>
        <v>0</v>
      </c>
      <c r="U160" s="72">
        <v>8</v>
      </c>
      <c r="V160" s="71">
        <f t="shared" si="896"/>
        <v>530400.64</v>
      </c>
      <c r="W160" s="72"/>
      <c r="X160" s="71">
        <f t="shared" si="897"/>
        <v>0</v>
      </c>
      <c r="Y160" s="72"/>
      <c r="Z160" s="71">
        <f t="shared" si="898"/>
        <v>0</v>
      </c>
      <c r="AA160" s="72"/>
      <c r="AB160" s="71">
        <f t="shared" si="899"/>
        <v>0</v>
      </c>
      <c r="AC160" s="72"/>
      <c r="AD160" s="71">
        <f t="shared" si="900"/>
        <v>0</v>
      </c>
      <c r="AE160" s="72"/>
      <c r="AF160" s="71">
        <f t="shared" si="901"/>
        <v>0</v>
      </c>
      <c r="AG160" s="133"/>
      <c r="AH160" s="71">
        <f t="shared" si="902"/>
        <v>0</v>
      </c>
      <c r="AI160" s="72"/>
      <c r="AJ160" s="71">
        <f t="shared" si="903"/>
        <v>0</v>
      </c>
      <c r="AK160" s="86">
        <v>3</v>
      </c>
      <c r="AL160" s="71">
        <f t="shared" si="904"/>
        <v>238680.28799999997</v>
      </c>
      <c r="AM160" s="72"/>
      <c r="AN160" s="77">
        <f t="shared" si="905"/>
        <v>0</v>
      </c>
      <c r="AO160" s="72"/>
      <c r="AP160" s="71">
        <f t="shared" si="906"/>
        <v>0</v>
      </c>
      <c r="AQ160" s="72"/>
      <c r="AR160" s="72">
        <f t="shared" si="907"/>
        <v>0</v>
      </c>
      <c r="AS160" s="72"/>
      <c r="AT160" s="72">
        <f t="shared" si="908"/>
        <v>0</v>
      </c>
      <c r="AU160" s="72"/>
      <c r="AV160" s="71">
        <f t="shared" si="909"/>
        <v>0</v>
      </c>
      <c r="AW160" s="72"/>
      <c r="AX160" s="71">
        <f t="shared" si="910"/>
        <v>0</v>
      </c>
      <c r="AY160" s="72"/>
      <c r="AZ160" s="71">
        <f t="shared" si="911"/>
        <v>0</v>
      </c>
      <c r="BA160" s="72"/>
      <c r="BB160" s="71">
        <f t="shared" si="912"/>
        <v>0</v>
      </c>
      <c r="BC160" s="72"/>
      <c r="BD160" s="71">
        <f t="shared" si="913"/>
        <v>0</v>
      </c>
      <c r="BE160" s="72"/>
      <c r="BF160" s="71">
        <f t="shared" si="914"/>
        <v>0</v>
      </c>
      <c r="BG160" s="72"/>
      <c r="BH160" s="71">
        <f t="shared" si="915"/>
        <v>0</v>
      </c>
      <c r="BI160" s="72"/>
      <c r="BJ160" s="71">
        <f t="shared" si="916"/>
        <v>0</v>
      </c>
      <c r="BK160" s="72"/>
      <c r="BL160" s="71">
        <f t="shared" si="917"/>
        <v>0</v>
      </c>
      <c r="BM160" s="72"/>
      <c r="BN160" s="71">
        <f t="shared" si="918"/>
        <v>0</v>
      </c>
      <c r="BO160" s="72"/>
      <c r="BP160" s="71">
        <f t="shared" si="919"/>
        <v>0</v>
      </c>
      <c r="BQ160" s="72"/>
      <c r="BR160" s="71">
        <f t="shared" si="920"/>
        <v>0</v>
      </c>
      <c r="BS160" s="72"/>
      <c r="BT160" s="71">
        <f t="shared" si="921"/>
        <v>0</v>
      </c>
      <c r="BU160" s="72"/>
      <c r="BV160" s="71">
        <f t="shared" si="922"/>
        <v>0</v>
      </c>
      <c r="BW160" s="72"/>
      <c r="BX160" s="71">
        <f t="shared" si="923"/>
        <v>0</v>
      </c>
      <c r="BY160" s="72"/>
      <c r="BZ160" s="79">
        <f t="shared" si="924"/>
        <v>0</v>
      </c>
      <c r="CA160" s="72"/>
      <c r="CB160" s="71">
        <f t="shared" si="925"/>
        <v>0</v>
      </c>
      <c r="CC160" s="72"/>
      <c r="CD160" s="71">
        <f t="shared" si="926"/>
        <v>0</v>
      </c>
      <c r="CE160" s="72"/>
      <c r="CF160" s="71">
        <f t="shared" si="927"/>
        <v>0</v>
      </c>
      <c r="CG160" s="72"/>
      <c r="CH160" s="72">
        <f t="shared" si="928"/>
        <v>0</v>
      </c>
      <c r="CI160" s="72"/>
      <c r="CJ160" s="71">
        <f t="shared" si="929"/>
        <v>0</v>
      </c>
      <c r="CK160" s="72"/>
      <c r="CL160" s="71">
        <f t="shared" si="930"/>
        <v>0</v>
      </c>
      <c r="CM160" s="72"/>
      <c r="CN160" s="71">
        <f t="shared" si="931"/>
        <v>0</v>
      </c>
      <c r="CO160" s="72"/>
      <c r="CP160" s="71">
        <f t="shared" si="932"/>
        <v>0</v>
      </c>
      <c r="CQ160" s="72"/>
      <c r="CR160" s="71">
        <f t="shared" si="933"/>
        <v>0</v>
      </c>
      <c r="CS160" s="72"/>
      <c r="CT160" s="71">
        <f t="shared" si="934"/>
        <v>0</v>
      </c>
      <c r="CU160" s="72"/>
      <c r="CV160" s="71">
        <f t="shared" si="935"/>
        <v>0</v>
      </c>
      <c r="CW160" s="86">
        <v>0</v>
      </c>
      <c r="CX160" s="71">
        <f t="shared" si="936"/>
        <v>0</v>
      </c>
      <c r="CY160" s="72"/>
      <c r="CZ160" s="71">
        <f t="shared" si="937"/>
        <v>0</v>
      </c>
      <c r="DA160" s="72"/>
      <c r="DB160" s="77">
        <f t="shared" si="938"/>
        <v>0</v>
      </c>
      <c r="DC160" s="72"/>
      <c r="DD160" s="71">
        <f t="shared" si="939"/>
        <v>0</v>
      </c>
      <c r="DE160" s="87"/>
      <c r="DF160" s="71">
        <f t="shared" si="940"/>
        <v>0</v>
      </c>
      <c r="DG160" s="72"/>
      <c r="DH160" s="71">
        <f t="shared" si="941"/>
        <v>0</v>
      </c>
      <c r="DI160" s="72"/>
      <c r="DJ160" s="71">
        <f t="shared" si="942"/>
        <v>0</v>
      </c>
      <c r="DK160" s="72"/>
      <c r="DL160" s="79">
        <f t="shared" si="943"/>
        <v>0</v>
      </c>
      <c r="DM160" s="81">
        <f t="shared" si="944"/>
        <v>11</v>
      </c>
      <c r="DN160" s="79">
        <f t="shared" si="944"/>
        <v>769080.92799999996</v>
      </c>
    </row>
    <row r="161" spans="1:118" ht="45" customHeight="1" thickBot="1" x14ac:dyDescent="0.3">
      <c r="A161" s="82"/>
      <c r="B161" s="83">
        <v>129</v>
      </c>
      <c r="C161" s="65" t="s">
        <v>285</v>
      </c>
      <c r="D161" s="66">
        <v>22900</v>
      </c>
      <c r="E161" s="84">
        <v>1.92</v>
      </c>
      <c r="F161" s="84"/>
      <c r="G161" s="67">
        <v>1</v>
      </c>
      <c r="H161" s="68"/>
      <c r="I161" s="66">
        <v>1.4</v>
      </c>
      <c r="J161" s="66">
        <v>1.68</v>
      </c>
      <c r="K161" s="66">
        <v>2.23</v>
      </c>
      <c r="L161" s="69">
        <v>2.57</v>
      </c>
      <c r="M161" s="72">
        <v>1</v>
      </c>
      <c r="N161" s="71">
        <f t="shared" si="890"/>
        <v>67710.720000000001</v>
      </c>
      <c r="O161" s="72">
        <v>0</v>
      </c>
      <c r="P161" s="72">
        <f t="shared" si="893"/>
        <v>0</v>
      </c>
      <c r="Q161" s="72"/>
      <c r="R161" s="71">
        <f t="shared" si="894"/>
        <v>0</v>
      </c>
      <c r="S161" s="72"/>
      <c r="T161" s="71">
        <f t="shared" si="895"/>
        <v>0</v>
      </c>
      <c r="U161" s="72">
        <v>26</v>
      </c>
      <c r="V161" s="71">
        <f t="shared" si="896"/>
        <v>1760478.7200000002</v>
      </c>
      <c r="W161" s="72"/>
      <c r="X161" s="71">
        <f t="shared" si="897"/>
        <v>0</v>
      </c>
      <c r="Y161" s="72"/>
      <c r="Z161" s="71">
        <f t="shared" si="898"/>
        <v>0</v>
      </c>
      <c r="AA161" s="72"/>
      <c r="AB161" s="71">
        <f t="shared" si="899"/>
        <v>0</v>
      </c>
      <c r="AC161" s="72">
        <v>3</v>
      </c>
      <c r="AD161" s="71">
        <f t="shared" si="900"/>
        <v>203132.16</v>
      </c>
      <c r="AE161" s="72"/>
      <c r="AF161" s="71">
        <f t="shared" si="901"/>
        <v>0</v>
      </c>
      <c r="AG161" s="133"/>
      <c r="AH161" s="71">
        <f t="shared" si="902"/>
        <v>0</v>
      </c>
      <c r="AI161" s="72"/>
      <c r="AJ161" s="71">
        <f t="shared" si="903"/>
        <v>0</v>
      </c>
      <c r="AK161" s="86">
        <v>17</v>
      </c>
      <c r="AL161" s="106">
        <f t="shared" si="904"/>
        <v>1381298.6879999998</v>
      </c>
      <c r="AM161" s="72"/>
      <c r="AN161" s="77">
        <f t="shared" si="905"/>
        <v>0</v>
      </c>
      <c r="AO161" s="72"/>
      <c r="AP161" s="71">
        <f t="shared" si="906"/>
        <v>0</v>
      </c>
      <c r="AQ161" s="72"/>
      <c r="AR161" s="72">
        <f t="shared" si="907"/>
        <v>0</v>
      </c>
      <c r="AS161" s="72"/>
      <c r="AT161" s="72">
        <f t="shared" si="908"/>
        <v>0</v>
      </c>
      <c r="AU161" s="72"/>
      <c r="AV161" s="71">
        <f t="shared" si="909"/>
        <v>0</v>
      </c>
      <c r="AW161" s="72"/>
      <c r="AX161" s="71">
        <f t="shared" si="910"/>
        <v>0</v>
      </c>
      <c r="AY161" s="72"/>
      <c r="AZ161" s="71">
        <f t="shared" si="911"/>
        <v>0</v>
      </c>
      <c r="BA161" s="72"/>
      <c r="BB161" s="71">
        <f t="shared" si="912"/>
        <v>0</v>
      </c>
      <c r="BC161" s="72"/>
      <c r="BD161" s="71">
        <f t="shared" si="913"/>
        <v>0</v>
      </c>
      <c r="BE161" s="72"/>
      <c r="BF161" s="71">
        <f t="shared" si="914"/>
        <v>0</v>
      </c>
      <c r="BG161" s="72"/>
      <c r="BH161" s="71">
        <f t="shared" si="915"/>
        <v>0</v>
      </c>
      <c r="BI161" s="72"/>
      <c r="BJ161" s="71">
        <f t="shared" si="916"/>
        <v>0</v>
      </c>
      <c r="BK161" s="72"/>
      <c r="BL161" s="71">
        <f t="shared" si="917"/>
        <v>0</v>
      </c>
      <c r="BM161" s="72"/>
      <c r="BN161" s="71">
        <f t="shared" si="918"/>
        <v>0</v>
      </c>
      <c r="BO161" s="72"/>
      <c r="BP161" s="71">
        <f t="shared" si="919"/>
        <v>0</v>
      </c>
      <c r="BQ161" s="72"/>
      <c r="BR161" s="71">
        <f t="shared" si="920"/>
        <v>0</v>
      </c>
      <c r="BS161" s="72"/>
      <c r="BT161" s="71">
        <f t="shared" si="921"/>
        <v>0</v>
      </c>
      <c r="BU161" s="72"/>
      <c r="BV161" s="71">
        <f t="shared" si="922"/>
        <v>0</v>
      </c>
      <c r="BW161" s="72"/>
      <c r="BX161" s="71">
        <f t="shared" si="923"/>
        <v>0</v>
      </c>
      <c r="BY161" s="72"/>
      <c r="BZ161" s="79">
        <f t="shared" si="924"/>
        <v>0</v>
      </c>
      <c r="CA161" s="72"/>
      <c r="CB161" s="71">
        <f t="shared" si="925"/>
        <v>0</v>
      </c>
      <c r="CC161" s="72"/>
      <c r="CD161" s="71">
        <f t="shared" si="926"/>
        <v>0</v>
      </c>
      <c r="CE161" s="72"/>
      <c r="CF161" s="71">
        <f t="shared" si="927"/>
        <v>0</v>
      </c>
      <c r="CG161" s="72"/>
      <c r="CH161" s="72">
        <f t="shared" si="928"/>
        <v>0</v>
      </c>
      <c r="CI161" s="72"/>
      <c r="CJ161" s="71">
        <f t="shared" si="929"/>
        <v>0</v>
      </c>
      <c r="CK161" s="72"/>
      <c r="CL161" s="71">
        <f t="shared" si="930"/>
        <v>0</v>
      </c>
      <c r="CM161" s="72"/>
      <c r="CN161" s="71">
        <f t="shared" si="931"/>
        <v>0</v>
      </c>
      <c r="CO161" s="72"/>
      <c r="CP161" s="71">
        <f t="shared" si="932"/>
        <v>0</v>
      </c>
      <c r="CQ161" s="72"/>
      <c r="CR161" s="71">
        <f t="shared" si="933"/>
        <v>0</v>
      </c>
      <c r="CS161" s="72"/>
      <c r="CT161" s="71">
        <f t="shared" si="934"/>
        <v>0</v>
      </c>
      <c r="CU161" s="72"/>
      <c r="CV161" s="71">
        <f t="shared" si="935"/>
        <v>0</v>
      </c>
      <c r="CW161" s="86">
        <v>0</v>
      </c>
      <c r="CX161" s="71">
        <f t="shared" si="936"/>
        <v>0</v>
      </c>
      <c r="CY161" s="72"/>
      <c r="CZ161" s="71">
        <f t="shared" si="937"/>
        <v>0</v>
      </c>
      <c r="DA161" s="72"/>
      <c r="DB161" s="77">
        <f t="shared" si="938"/>
        <v>0</v>
      </c>
      <c r="DC161" s="72"/>
      <c r="DD161" s="71">
        <f t="shared" si="939"/>
        <v>0</v>
      </c>
      <c r="DE161" s="87"/>
      <c r="DF161" s="71">
        <f t="shared" si="940"/>
        <v>0</v>
      </c>
      <c r="DG161" s="72"/>
      <c r="DH161" s="71">
        <f t="shared" si="941"/>
        <v>0</v>
      </c>
      <c r="DI161" s="72"/>
      <c r="DJ161" s="71">
        <f t="shared" si="942"/>
        <v>0</v>
      </c>
      <c r="DK161" s="72"/>
      <c r="DL161" s="79">
        <f t="shared" si="943"/>
        <v>0</v>
      </c>
      <c r="DM161" s="81">
        <f t="shared" si="944"/>
        <v>47</v>
      </c>
      <c r="DN161" s="79">
        <f t="shared" si="944"/>
        <v>3412620.2879999997</v>
      </c>
    </row>
    <row r="162" spans="1:118" ht="45" customHeight="1" thickBot="1" x14ac:dyDescent="0.3">
      <c r="A162" s="82"/>
      <c r="B162" s="83">
        <v>130</v>
      </c>
      <c r="C162" s="65" t="s">
        <v>286</v>
      </c>
      <c r="D162" s="66">
        <v>22900</v>
      </c>
      <c r="E162" s="84">
        <v>2.29</v>
      </c>
      <c r="F162" s="84"/>
      <c r="G162" s="67">
        <v>1</v>
      </c>
      <c r="H162" s="68"/>
      <c r="I162" s="66">
        <v>1.4</v>
      </c>
      <c r="J162" s="66">
        <v>1.68</v>
      </c>
      <c r="K162" s="66">
        <v>2.23</v>
      </c>
      <c r="L162" s="69">
        <v>2.57</v>
      </c>
      <c r="M162" s="72"/>
      <c r="N162" s="71">
        <f>(M162*$D162*$E162*$G162*$I162*$N$12)</f>
        <v>0</v>
      </c>
      <c r="O162" s="72">
        <v>0</v>
      </c>
      <c r="P162" s="72">
        <f t="shared" si="893"/>
        <v>0</v>
      </c>
      <c r="Q162" s="72"/>
      <c r="R162" s="71">
        <f t="shared" si="894"/>
        <v>0</v>
      </c>
      <c r="S162" s="72"/>
      <c r="T162" s="71">
        <f t="shared" si="895"/>
        <v>0</v>
      </c>
      <c r="U162" s="72">
        <v>386</v>
      </c>
      <c r="V162" s="71">
        <f t="shared" si="896"/>
        <v>31173028.039999999</v>
      </c>
      <c r="W162" s="72"/>
      <c r="X162" s="71">
        <f t="shared" si="897"/>
        <v>0</v>
      </c>
      <c r="Y162" s="72"/>
      <c r="Z162" s="71">
        <f t="shared" si="898"/>
        <v>0</v>
      </c>
      <c r="AA162" s="72"/>
      <c r="AB162" s="71">
        <f t="shared" si="899"/>
        <v>0</v>
      </c>
      <c r="AC162" s="72">
        <v>3</v>
      </c>
      <c r="AD162" s="71">
        <f t="shared" si="900"/>
        <v>242277.42</v>
      </c>
      <c r="AE162" s="72"/>
      <c r="AF162" s="71">
        <f t="shared" si="901"/>
        <v>0</v>
      </c>
      <c r="AG162" s="133"/>
      <c r="AH162" s="71">
        <f t="shared" si="902"/>
        <v>0</v>
      </c>
      <c r="AI162" s="72">
        <v>8</v>
      </c>
      <c r="AJ162" s="71">
        <f t="shared" si="903"/>
        <v>646073.12</v>
      </c>
      <c r="AK162" s="86">
        <v>128</v>
      </c>
      <c r="AL162" s="135">
        <f>(AK162*$D162*$E162*$G162*$J162*$AL$12)+0.02</f>
        <v>12404603.923999999</v>
      </c>
      <c r="AM162" s="87"/>
      <c r="AN162" s="77">
        <f t="shared" si="905"/>
        <v>0</v>
      </c>
      <c r="AO162" s="72"/>
      <c r="AP162" s="71">
        <f t="shared" si="906"/>
        <v>0</v>
      </c>
      <c r="AQ162" s="72">
        <f>4-2</f>
        <v>2</v>
      </c>
      <c r="AR162" s="72">
        <f t="shared" si="907"/>
        <v>132151.32</v>
      </c>
      <c r="AS162" s="72"/>
      <c r="AT162" s="72">
        <f t="shared" si="908"/>
        <v>0</v>
      </c>
      <c r="AU162" s="72"/>
      <c r="AV162" s="71">
        <f t="shared" si="909"/>
        <v>0</v>
      </c>
      <c r="AW162" s="72"/>
      <c r="AX162" s="71">
        <f t="shared" si="910"/>
        <v>0</v>
      </c>
      <c r="AY162" s="72"/>
      <c r="AZ162" s="71">
        <f t="shared" si="911"/>
        <v>0</v>
      </c>
      <c r="BA162" s="72"/>
      <c r="BB162" s="71">
        <f t="shared" si="912"/>
        <v>0</v>
      </c>
      <c r="BC162" s="72"/>
      <c r="BD162" s="71">
        <f t="shared" si="913"/>
        <v>0</v>
      </c>
      <c r="BE162" s="72"/>
      <c r="BF162" s="71">
        <f t="shared" si="914"/>
        <v>0</v>
      </c>
      <c r="BG162" s="72"/>
      <c r="BH162" s="71">
        <f t="shared" si="915"/>
        <v>0</v>
      </c>
      <c r="BI162" s="72"/>
      <c r="BJ162" s="71">
        <f t="shared" si="916"/>
        <v>0</v>
      </c>
      <c r="BK162" s="72"/>
      <c r="BL162" s="71">
        <f t="shared" si="917"/>
        <v>0</v>
      </c>
      <c r="BM162" s="72"/>
      <c r="BN162" s="71">
        <f t="shared" si="918"/>
        <v>0</v>
      </c>
      <c r="BO162" s="72"/>
      <c r="BP162" s="71">
        <f t="shared" si="919"/>
        <v>0</v>
      </c>
      <c r="BQ162" s="72"/>
      <c r="BR162" s="71">
        <f t="shared" si="920"/>
        <v>0</v>
      </c>
      <c r="BS162" s="72"/>
      <c r="BT162" s="71">
        <f t="shared" si="921"/>
        <v>0</v>
      </c>
      <c r="BU162" s="72"/>
      <c r="BV162" s="71">
        <f t="shared" si="922"/>
        <v>0</v>
      </c>
      <c r="BW162" s="72"/>
      <c r="BX162" s="71">
        <f t="shared" si="923"/>
        <v>0</v>
      </c>
      <c r="BY162" s="72"/>
      <c r="BZ162" s="79">
        <f t="shared" si="924"/>
        <v>0</v>
      </c>
      <c r="CA162" s="72"/>
      <c r="CB162" s="71">
        <f t="shared" si="925"/>
        <v>0</v>
      </c>
      <c r="CC162" s="72"/>
      <c r="CD162" s="71">
        <f t="shared" si="926"/>
        <v>0</v>
      </c>
      <c r="CE162" s="72"/>
      <c r="CF162" s="71">
        <f t="shared" si="927"/>
        <v>0</v>
      </c>
      <c r="CG162" s="72"/>
      <c r="CH162" s="72">
        <f t="shared" si="928"/>
        <v>0</v>
      </c>
      <c r="CI162" s="72"/>
      <c r="CJ162" s="71">
        <f t="shared" si="929"/>
        <v>0</v>
      </c>
      <c r="CK162" s="72"/>
      <c r="CL162" s="71">
        <f t="shared" si="930"/>
        <v>0</v>
      </c>
      <c r="CM162" s="72"/>
      <c r="CN162" s="71">
        <f t="shared" si="931"/>
        <v>0</v>
      </c>
      <c r="CO162" s="72"/>
      <c r="CP162" s="71">
        <f t="shared" si="932"/>
        <v>0</v>
      </c>
      <c r="CQ162" s="72"/>
      <c r="CR162" s="71">
        <f t="shared" si="933"/>
        <v>0</v>
      </c>
      <c r="CS162" s="72"/>
      <c r="CT162" s="71">
        <f t="shared" si="934"/>
        <v>0</v>
      </c>
      <c r="CU162" s="72"/>
      <c r="CV162" s="71">
        <f t="shared" si="935"/>
        <v>0</v>
      </c>
      <c r="CW162" s="86"/>
      <c r="CX162" s="71">
        <f t="shared" si="936"/>
        <v>0</v>
      </c>
      <c r="CY162" s="72"/>
      <c r="CZ162" s="71">
        <f t="shared" si="937"/>
        <v>0</v>
      </c>
      <c r="DA162" s="72"/>
      <c r="DB162" s="77">
        <f t="shared" si="938"/>
        <v>0</v>
      </c>
      <c r="DC162" s="72"/>
      <c r="DD162" s="71">
        <f t="shared" si="939"/>
        <v>0</v>
      </c>
      <c r="DE162" s="87"/>
      <c r="DF162" s="71">
        <f t="shared" si="940"/>
        <v>0</v>
      </c>
      <c r="DG162" s="72"/>
      <c r="DH162" s="71">
        <f t="shared" si="941"/>
        <v>0</v>
      </c>
      <c r="DI162" s="72"/>
      <c r="DJ162" s="71">
        <f t="shared" si="942"/>
        <v>0</v>
      </c>
      <c r="DK162" s="72"/>
      <c r="DL162" s="79">
        <f t="shared" si="943"/>
        <v>0</v>
      </c>
      <c r="DM162" s="81">
        <f t="shared" si="944"/>
        <v>527</v>
      </c>
      <c r="DN162" s="79">
        <f t="shared" si="944"/>
        <v>44598133.824000001</v>
      </c>
    </row>
    <row r="163" spans="1:118" ht="48.75" customHeight="1" x14ac:dyDescent="0.25">
      <c r="A163" s="82"/>
      <c r="B163" s="83">
        <v>131</v>
      </c>
      <c r="C163" s="65" t="s">
        <v>287</v>
      </c>
      <c r="D163" s="66">
        <v>22900</v>
      </c>
      <c r="E163" s="84">
        <v>3.12</v>
      </c>
      <c r="F163" s="84"/>
      <c r="G163" s="67">
        <v>1</v>
      </c>
      <c r="H163" s="68"/>
      <c r="I163" s="66">
        <v>1.4</v>
      </c>
      <c r="J163" s="66">
        <v>1.68</v>
      </c>
      <c r="K163" s="66">
        <v>2.23</v>
      </c>
      <c r="L163" s="69">
        <v>2.57</v>
      </c>
      <c r="M163" s="72"/>
      <c r="N163" s="71">
        <f t="shared" si="890"/>
        <v>0</v>
      </c>
      <c r="O163" s="72">
        <v>0</v>
      </c>
      <c r="P163" s="72">
        <f t="shared" si="893"/>
        <v>0</v>
      </c>
      <c r="Q163" s="72"/>
      <c r="R163" s="71">
        <f t="shared" si="894"/>
        <v>0</v>
      </c>
      <c r="S163" s="72"/>
      <c r="T163" s="71">
        <f t="shared" si="895"/>
        <v>0</v>
      </c>
      <c r="U163" s="72">
        <v>12</v>
      </c>
      <c r="V163" s="71">
        <f t="shared" si="896"/>
        <v>1320359.04</v>
      </c>
      <c r="W163" s="72">
        <v>0</v>
      </c>
      <c r="X163" s="71">
        <f t="shared" si="897"/>
        <v>0</v>
      </c>
      <c r="Y163" s="72"/>
      <c r="Z163" s="71">
        <f t="shared" si="898"/>
        <v>0</v>
      </c>
      <c r="AA163" s="72">
        <v>0</v>
      </c>
      <c r="AB163" s="71">
        <f t="shared" si="899"/>
        <v>0</v>
      </c>
      <c r="AC163" s="72"/>
      <c r="AD163" s="71">
        <f t="shared" si="900"/>
        <v>0</v>
      </c>
      <c r="AE163" s="72">
        <v>0</v>
      </c>
      <c r="AF163" s="71">
        <f t="shared" si="901"/>
        <v>0</v>
      </c>
      <c r="AG163" s="133"/>
      <c r="AH163" s="71">
        <f t="shared" si="902"/>
        <v>0</v>
      </c>
      <c r="AI163" s="72"/>
      <c r="AJ163" s="71">
        <f t="shared" si="903"/>
        <v>0</v>
      </c>
      <c r="AK163" s="86">
        <v>2</v>
      </c>
      <c r="AL163" s="123">
        <f t="shared" si="904"/>
        <v>264071.80800000002</v>
      </c>
      <c r="AM163" s="72"/>
      <c r="AN163" s="77">
        <f t="shared" si="905"/>
        <v>0</v>
      </c>
      <c r="AO163" s="72"/>
      <c r="AP163" s="71">
        <f t="shared" si="906"/>
        <v>0</v>
      </c>
      <c r="AQ163" s="72"/>
      <c r="AR163" s="72">
        <f t="shared" si="907"/>
        <v>0</v>
      </c>
      <c r="AS163" s="72"/>
      <c r="AT163" s="72">
        <f t="shared" si="908"/>
        <v>0</v>
      </c>
      <c r="AU163" s="72">
        <v>0</v>
      </c>
      <c r="AV163" s="71">
        <f t="shared" si="909"/>
        <v>0</v>
      </c>
      <c r="AW163" s="72">
        <v>0</v>
      </c>
      <c r="AX163" s="71">
        <f t="shared" si="910"/>
        <v>0</v>
      </c>
      <c r="AY163" s="72">
        <v>0</v>
      </c>
      <c r="AZ163" s="71">
        <f t="shared" si="911"/>
        <v>0</v>
      </c>
      <c r="BA163" s="72"/>
      <c r="BB163" s="71">
        <f t="shared" si="912"/>
        <v>0</v>
      </c>
      <c r="BC163" s="72"/>
      <c r="BD163" s="71">
        <f t="shared" si="913"/>
        <v>0</v>
      </c>
      <c r="BE163" s="72"/>
      <c r="BF163" s="71">
        <f t="shared" si="914"/>
        <v>0</v>
      </c>
      <c r="BG163" s="72"/>
      <c r="BH163" s="71">
        <f t="shared" si="915"/>
        <v>0</v>
      </c>
      <c r="BI163" s="72">
        <v>0</v>
      </c>
      <c r="BJ163" s="71">
        <f t="shared" si="916"/>
        <v>0</v>
      </c>
      <c r="BK163" s="72">
        <v>0</v>
      </c>
      <c r="BL163" s="71">
        <f t="shared" si="917"/>
        <v>0</v>
      </c>
      <c r="BM163" s="72"/>
      <c r="BN163" s="71">
        <f t="shared" si="918"/>
        <v>0</v>
      </c>
      <c r="BO163" s="72"/>
      <c r="BP163" s="71">
        <f t="shared" si="919"/>
        <v>0</v>
      </c>
      <c r="BQ163" s="72"/>
      <c r="BR163" s="71">
        <f t="shared" si="920"/>
        <v>0</v>
      </c>
      <c r="BS163" s="72"/>
      <c r="BT163" s="71">
        <f t="shared" si="921"/>
        <v>0</v>
      </c>
      <c r="BU163" s="72"/>
      <c r="BV163" s="71">
        <f t="shared" si="922"/>
        <v>0</v>
      </c>
      <c r="BW163" s="72"/>
      <c r="BX163" s="71">
        <f t="shared" si="923"/>
        <v>0</v>
      </c>
      <c r="BY163" s="72"/>
      <c r="BZ163" s="79">
        <f t="shared" si="924"/>
        <v>0</v>
      </c>
      <c r="CA163" s="72">
        <v>0</v>
      </c>
      <c r="CB163" s="71">
        <f t="shared" si="925"/>
        <v>0</v>
      </c>
      <c r="CC163" s="72">
        <v>0</v>
      </c>
      <c r="CD163" s="71">
        <f t="shared" si="926"/>
        <v>0</v>
      </c>
      <c r="CE163" s="72"/>
      <c r="CF163" s="71">
        <f t="shared" si="927"/>
        <v>0</v>
      </c>
      <c r="CG163" s="72"/>
      <c r="CH163" s="72">
        <f t="shared" si="928"/>
        <v>0</v>
      </c>
      <c r="CI163" s="72"/>
      <c r="CJ163" s="71">
        <f t="shared" si="929"/>
        <v>0</v>
      </c>
      <c r="CK163" s="72">
        <v>0</v>
      </c>
      <c r="CL163" s="71">
        <f t="shared" si="930"/>
        <v>0</v>
      </c>
      <c r="CM163" s="72"/>
      <c r="CN163" s="71">
        <f t="shared" si="931"/>
        <v>0</v>
      </c>
      <c r="CO163" s="72"/>
      <c r="CP163" s="71">
        <f t="shared" si="932"/>
        <v>0</v>
      </c>
      <c r="CQ163" s="72"/>
      <c r="CR163" s="71">
        <f t="shared" si="933"/>
        <v>0</v>
      </c>
      <c r="CS163" s="72"/>
      <c r="CT163" s="71">
        <f t="shared" si="934"/>
        <v>0</v>
      </c>
      <c r="CU163" s="72">
        <v>0</v>
      </c>
      <c r="CV163" s="71">
        <f t="shared" si="935"/>
        <v>0</v>
      </c>
      <c r="CW163" s="86">
        <v>0</v>
      </c>
      <c r="CX163" s="71">
        <f t="shared" si="936"/>
        <v>0</v>
      </c>
      <c r="CY163" s="72"/>
      <c r="CZ163" s="71">
        <f t="shared" si="937"/>
        <v>0</v>
      </c>
      <c r="DA163" s="72">
        <v>0</v>
      </c>
      <c r="DB163" s="77">
        <f t="shared" si="938"/>
        <v>0</v>
      </c>
      <c r="DC163" s="72">
        <v>0</v>
      </c>
      <c r="DD163" s="71">
        <f t="shared" si="939"/>
        <v>0</v>
      </c>
      <c r="DE163" s="87"/>
      <c r="DF163" s="71">
        <f t="shared" si="940"/>
        <v>0</v>
      </c>
      <c r="DG163" s="72"/>
      <c r="DH163" s="71">
        <f t="shared" si="941"/>
        <v>0</v>
      </c>
      <c r="DI163" s="72"/>
      <c r="DJ163" s="71">
        <f t="shared" si="942"/>
        <v>0</v>
      </c>
      <c r="DK163" s="72"/>
      <c r="DL163" s="79">
        <f t="shared" si="943"/>
        <v>0</v>
      </c>
      <c r="DM163" s="81">
        <f t="shared" si="944"/>
        <v>14</v>
      </c>
      <c r="DN163" s="79">
        <f t="shared" si="944"/>
        <v>1584430.848</v>
      </c>
    </row>
    <row r="164" spans="1:118" ht="45" customHeight="1" x14ac:dyDescent="0.25">
      <c r="A164" s="82"/>
      <c r="B164" s="83">
        <v>132</v>
      </c>
      <c r="C164" s="65" t="s">
        <v>288</v>
      </c>
      <c r="D164" s="66">
        <v>22900</v>
      </c>
      <c r="E164" s="84">
        <v>1.96</v>
      </c>
      <c r="F164" s="84"/>
      <c r="G164" s="67">
        <v>1</v>
      </c>
      <c r="H164" s="68"/>
      <c r="I164" s="66">
        <v>1.4</v>
      </c>
      <c r="J164" s="66">
        <v>1.68</v>
      </c>
      <c r="K164" s="66">
        <v>2.23</v>
      </c>
      <c r="L164" s="69">
        <v>2.57</v>
      </c>
      <c r="M164" s="72"/>
      <c r="N164" s="71">
        <f t="shared" si="890"/>
        <v>0</v>
      </c>
      <c r="O164" s="72">
        <v>5</v>
      </c>
      <c r="P164" s="72">
        <f t="shared" si="893"/>
        <v>345606.80000000005</v>
      </c>
      <c r="Q164" s="72"/>
      <c r="R164" s="71">
        <f t="shared" si="894"/>
        <v>0</v>
      </c>
      <c r="S164" s="72"/>
      <c r="T164" s="71">
        <f t="shared" si="895"/>
        <v>0</v>
      </c>
      <c r="U164" s="72"/>
      <c r="V164" s="71">
        <f t="shared" si="896"/>
        <v>0</v>
      </c>
      <c r="W164" s="92"/>
      <c r="X164" s="71">
        <f t="shared" si="897"/>
        <v>0</v>
      </c>
      <c r="Y164" s="72"/>
      <c r="Z164" s="71">
        <f t="shared" si="898"/>
        <v>0</v>
      </c>
      <c r="AA164" s="92"/>
      <c r="AB164" s="71">
        <f t="shared" si="899"/>
        <v>0</v>
      </c>
      <c r="AC164" s="72"/>
      <c r="AD164" s="71">
        <f t="shared" si="900"/>
        <v>0</v>
      </c>
      <c r="AE164" s="92"/>
      <c r="AF164" s="71">
        <f t="shared" si="901"/>
        <v>0</v>
      </c>
      <c r="AG164" s="133"/>
      <c r="AH164" s="71">
        <f t="shared" si="902"/>
        <v>0</v>
      </c>
      <c r="AI164" s="72">
        <v>1</v>
      </c>
      <c r="AJ164" s="71">
        <f t="shared" si="903"/>
        <v>69121.36</v>
      </c>
      <c r="AK164" s="86">
        <v>0</v>
      </c>
      <c r="AL164" s="71">
        <f t="shared" si="904"/>
        <v>0</v>
      </c>
      <c r="AM164" s="92"/>
      <c r="AN164" s="77">
        <f t="shared" si="905"/>
        <v>0</v>
      </c>
      <c r="AO164" s="92"/>
      <c r="AP164" s="71">
        <f t="shared" si="906"/>
        <v>0</v>
      </c>
      <c r="AQ164" s="92"/>
      <c r="AR164" s="72">
        <f t="shared" si="907"/>
        <v>0</v>
      </c>
      <c r="AS164" s="72">
        <v>2</v>
      </c>
      <c r="AT164" s="72">
        <f t="shared" si="908"/>
        <v>144526.47999999998</v>
      </c>
      <c r="AU164" s="92"/>
      <c r="AV164" s="71">
        <f t="shared" si="909"/>
        <v>0</v>
      </c>
      <c r="AW164" s="92"/>
      <c r="AX164" s="71">
        <f t="shared" si="910"/>
        <v>0</v>
      </c>
      <c r="AY164" s="92"/>
      <c r="AZ164" s="71">
        <f t="shared" si="911"/>
        <v>0</v>
      </c>
      <c r="BA164" s="92"/>
      <c r="BB164" s="71">
        <f t="shared" si="912"/>
        <v>0</v>
      </c>
      <c r="BC164" s="92"/>
      <c r="BD164" s="71">
        <f t="shared" si="913"/>
        <v>0</v>
      </c>
      <c r="BE164" s="72">
        <v>3</v>
      </c>
      <c r="BF164" s="71">
        <f t="shared" si="914"/>
        <v>226215.36</v>
      </c>
      <c r="BG164" s="72">
        <v>4</v>
      </c>
      <c r="BH164" s="71">
        <f t="shared" si="915"/>
        <v>301620.47999999998</v>
      </c>
      <c r="BI164" s="92"/>
      <c r="BJ164" s="71">
        <f t="shared" si="916"/>
        <v>0</v>
      </c>
      <c r="BK164" s="92"/>
      <c r="BL164" s="71">
        <f t="shared" si="917"/>
        <v>0</v>
      </c>
      <c r="BM164" s="92">
        <v>4</v>
      </c>
      <c r="BN164" s="71">
        <f t="shared" si="918"/>
        <v>331782.52799999999</v>
      </c>
      <c r="BO164" s="92"/>
      <c r="BP164" s="71">
        <f t="shared" si="919"/>
        <v>0</v>
      </c>
      <c r="BQ164" s="92"/>
      <c r="BR164" s="71">
        <f t="shared" si="920"/>
        <v>0</v>
      </c>
      <c r="BS164" s="92"/>
      <c r="BT164" s="71">
        <f t="shared" si="921"/>
        <v>0</v>
      </c>
      <c r="BU164" s="92"/>
      <c r="BV164" s="71">
        <f t="shared" si="922"/>
        <v>0</v>
      </c>
      <c r="BW164" s="72"/>
      <c r="BX164" s="71">
        <f t="shared" si="923"/>
        <v>0</v>
      </c>
      <c r="BY164" s="92"/>
      <c r="BZ164" s="79">
        <f t="shared" si="924"/>
        <v>0</v>
      </c>
      <c r="CA164" s="92"/>
      <c r="CB164" s="71">
        <f t="shared" si="925"/>
        <v>0</v>
      </c>
      <c r="CC164" s="92"/>
      <c r="CD164" s="71">
        <f t="shared" si="926"/>
        <v>0</v>
      </c>
      <c r="CE164" s="92"/>
      <c r="CF164" s="71">
        <f t="shared" si="927"/>
        <v>0</v>
      </c>
      <c r="CG164" s="72"/>
      <c r="CH164" s="72">
        <f t="shared" si="928"/>
        <v>0</v>
      </c>
      <c r="CI164" s="72"/>
      <c r="CJ164" s="71">
        <f t="shared" si="929"/>
        <v>0</v>
      </c>
      <c r="CK164" s="92"/>
      <c r="CL164" s="71">
        <f t="shared" si="930"/>
        <v>0</v>
      </c>
      <c r="CM164" s="92"/>
      <c r="CN164" s="71">
        <f t="shared" si="931"/>
        <v>0</v>
      </c>
      <c r="CO164" s="92"/>
      <c r="CP164" s="71">
        <f t="shared" si="932"/>
        <v>0</v>
      </c>
      <c r="CQ164" s="92"/>
      <c r="CR164" s="71">
        <f t="shared" si="933"/>
        <v>0</v>
      </c>
      <c r="CS164" s="92">
        <v>5</v>
      </c>
      <c r="CT164" s="71">
        <f t="shared" si="934"/>
        <v>355032.43999999994</v>
      </c>
      <c r="CU164" s="92"/>
      <c r="CV164" s="71">
        <f t="shared" si="935"/>
        <v>0</v>
      </c>
      <c r="CW164" s="86"/>
      <c r="CX164" s="71">
        <f t="shared" si="936"/>
        <v>0</v>
      </c>
      <c r="CY164" s="72"/>
      <c r="CZ164" s="71">
        <f t="shared" si="937"/>
        <v>0</v>
      </c>
      <c r="DA164" s="92"/>
      <c r="DB164" s="77">
        <f t="shared" si="938"/>
        <v>0</v>
      </c>
      <c r="DC164" s="92"/>
      <c r="DD164" s="71">
        <f t="shared" si="939"/>
        <v>0</v>
      </c>
      <c r="DE164" s="96"/>
      <c r="DF164" s="71">
        <f t="shared" si="940"/>
        <v>0</v>
      </c>
      <c r="DG164" s="92"/>
      <c r="DH164" s="71">
        <f t="shared" si="941"/>
        <v>0</v>
      </c>
      <c r="DI164" s="92"/>
      <c r="DJ164" s="71">
        <f t="shared" si="942"/>
        <v>0</v>
      </c>
      <c r="DK164" s="92"/>
      <c r="DL164" s="79">
        <f t="shared" si="943"/>
        <v>0</v>
      </c>
      <c r="DM164" s="81">
        <f t="shared" si="944"/>
        <v>24</v>
      </c>
      <c r="DN164" s="79">
        <f t="shared" si="944"/>
        <v>1773905.4479999999</v>
      </c>
    </row>
    <row r="165" spans="1:118" ht="45" customHeight="1" x14ac:dyDescent="0.25">
      <c r="A165" s="82"/>
      <c r="B165" s="83">
        <v>133</v>
      </c>
      <c r="C165" s="65" t="s">
        <v>289</v>
      </c>
      <c r="D165" s="66">
        <v>22900</v>
      </c>
      <c r="E165" s="84">
        <v>2.17</v>
      </c>
      <c r="F165" s="84"/>
      <c r="G165" s="67">
        <v>1</v>
      </c>
      <c r="H165" s="68"/>
      <c r="I165" s="66">
        <v>1.4</v>
      </c>
      <c r="J165" s="66">
        <v>1.68</v>
      </c>
      <c r="K165" s="66">
        <v>2.23</v>
      </c>
      <c r="L165" s="69">
        <v>2.57</v>
      </c>
      <c r="M165" s="72">
        <v>3</v>
      </c>
      <c r="N165" s="71">
        <f t="shared" si="890"/>
        <v>229581.66</v>
      </c>
      <c r="O165" s="72">
        <v>1</v>
      </c>
      <c r="P165" s="72">
        <f t="shared" si="893"/>
        <v>76527.22</v>
      </c>
      <c r="Q165" s="72"/>
      <c r="R165" s="71">
        <f t="shared" si="894"/>
        <v>0</v>
      </c>
      <c r="S165" s="72"/>
      <c r="T165" s="71">
        <f t="shared" si="895"/>
        <v>0</v>
      </c>
      <c r="U165" s="72"/>
      <c r="V165" s="71">
        <f t="shared" si="896"/>
        <v>0</v>
      </c>
      <c r="W165" s="92"/>
      <c r="X165" s="71">
        <f t="shared" si="897"/>
        <v>0</v>
      </c>
      <c r="Y165" s="72"/>
      <c r="Z165" s="71">
        <f t="shared" si="898"/>
        <v>0</v>
      </c>
      <c r="AA165" s="92"/>
      <c r="AB165" s="71">
        <f t="shared" si="899"/>
        <v>0</v>
      </c>
      <c r="AC165" s="72"/>
      <c r="AD165" s="71">
        <f t="shared" si="900"/>
        <v>0</v>
      </c>
      <c r="AE165" s="92"/>
      <c r="AF165" s="71">
        <f t="shared" si="901"/>
        <v>0</v>
      </c>
      <c r="AG165" s="133"/>
      <c r="AH165" s="71">
        <f t="shared" si="902"/>
        <v>0</v>
      </c>
      <c r="AI165" s="72">
        <v>5</v>
      </c>
      <c r="AJ165" s="71">
        <f t="shared" si="903"/>
        <v>382636.10000000003</v>
      </c>
      <c r="AK165" s="86">
        <v>2</v>
      </c>
      <c r="AL165" s="71">
        <f t="shared" si="904"/>
        <v>183665.32800000001</v>
      </c>
      <c r="AM165" s="92"/>
      <c r="AN165" s="77">
        <f t="shared" si="905"/>
        <v>0</v>
      </c>
      <c r="AO165" s="92"/>
      <c r="AP165" s="71">
        <f t="shared" si="906"/>
        <v>0</v>
      </c>
      <c r="AQ165" s="92"/>
      <c r="AR165" s="72">
        <f t="shared" si="907"/>
        <v>0</v>
      </c>
      <c r="AS165" s="72">
        <v>20</v>
      </c>
      <c r="AT165" s="72">
        <f t="shared" si="908"/>
        <v>1600114.5999999999</v>
      </c>
      <c r="AU165" s="92"/>
      <c r="AV165" s="71">
        <f t="shared" si="909"/>
        <v>0</v>
      </c>
      <c r="AW165" s="92"/>
      <c r="AX165" s="71">
        <f t="shared" si="910"/>
        <v>0</v>
      </c>
      <c r="AY165" s="92"/>
      <c r="AZ165" s="71">
        <f t="shared" si="911"/>
        <v>0</v>
      </c>
      <c r="BA165" s="92"/>
      <c r="BB165" s="71">
        <f t="shared" si="912"/>
        <v>0</v>
      </c>
      <c r="BC165" s="92"/>
      <c r="BD165" s="71">
        <f t="shared" si="913"/>
        <v>0</v>
      </c>
      <c r="BE165" s="72">
        <v>3</v>
      </c>
      <c r="BF165" s="71">
        <f t="shared" si="914"/>
        <v>250452.72</v>
      </c>
      <c r="BG165" s="72">
        <v>3</v>
      </c>
      <c r="BH165" s="71">
        <f t="shared" si="915"/>
        <v>250452.72</v>
      </c>
      <c r="BI165" s="92"/>
      <c r="BJ165" s="71">
        <f t="shared" si="916"/>
        <v>0</v>
      </c>
      <c r="BK165" s="92"/>
      <c r="BL165" s="71">
        <f t="shared" si="917"/>
        <v>0</v>
      </c>
      <c r="BM165" s="92"/>
      <c r="BN165" s="71">
        <f t="shared" si="918"/>
        <v>0</v>
      </c>
      <c r="BO165" s="92"/>
      <c r="BP165" s="71">
        <f t="shared" si="919"/>
        <v>0</v>
      </c>
      <c r="BQ165" s="92"/>
      <c r="BR165" s="71">
        <f t="shared" si="920"/>
        <v>0</v>
      </c>
      <c r="BS165" s="92"/>
      <c r="BT165" s="71">
        <f t="shared" si="921"/>
        <v>0</v>
      </c>
      <c r="BU165" s="92"/>
      <c r="BV165" s="71">
        <f t="shared" si="922"/>
        <v>0</v>
      </c>
      <c r="BW165" s="72">
        <v>4</v>
      </c>
      <c r="BX165" s="71">
        <f t="shared" si="923"/>
        <v>333936.95999999996</v>
      </c>
      <c r="BY165" s="92"/>
      <c r="BZ165" s="79">
        <f t="shared" si="924"/>
        <v>0</v>
      </c>
      <c r="CA165" s="92"/>
      <c r="CB165" s="71">
        <f t="shared" si="925"/>
        <v>0</v>
      </c>
      <c r="CC165" s="92"/>
      <c r="CD165" s="71">
        <f t="shared" si="926"/>
        <v>0</v>
      </c>
      <c r="CE165" s="92"/>
      <c r="CF165" s="71">
        <f t="shared" si="927"/>
        <v>0</v>
      </c>
      <c r="CG165" s="72"/>
      <c r="CH165" s="72">
        <f t="shared" si="928"/>
        <v>0</v>
      </c>
      <c r="CI165" s="72"/>
      <c r="CJ165" s="71">
        <f t="shared" si="929"/>
        <v>0</v>
      </c>
      <c r="CK165" s="92"/>
      <c r="CL165" s="71">
        <f t="shared" si="930"/>
        <v>0</v>
      </c>
      <c r="CM165" s="92"/>
      <c r="CN165" s="71">
        <f t="shared" si="931"/>
        <v>0</v>
      </c>
      <c r="CO165" s="92"/>
      <c r="CP165" s="71">
        <f t="shared" si="932"/>
        <v>0</v>
      </c>
      <c r="CQ165" s="92"/>
      <c r="CR165" s="71">
        <f t="shared" si="933"/>
        <v>0</v>
      </c>
      <c r="CS165" s="92"/>
      <c r="CT165" s="71">
        <f t="shared" si="934"/>
        <v>0</v>
      </c>
      <c r="CU165" s="92"/>
      <c r="CV165" s="71">
        <f t="shared" si="935"/>
        <v>0</v>
      </c>
      <c r="CW165" s="86">
        <v>0</v>
      </c>
      <c r="CX165" s="71">
        <f t="shared" si="936"/>
        <v>0</v>
      </c>
      <c r="CY165" s="72"/>
      <c r="CZ165" s="71">
        <f t="shared" si="937"/>
        <v>0</v>
      </c>
      <c r="DA165" s="92"/>
      <c r="DB165" s="77">
        <f t="shared" si="938"/>
        <v>0</v>
      </c>
      <c r="DC165" s="92"/>
      <c r="DD165" s="71">
        <f t="shared" si="939"/>
        <v>0</v>
      </c>
      <c r="DE165" s="96"/>
      <c r="DF165" s="71">
        <f t="shared" si="940"/>
        <v>0</v>
      </c>
      <c r="DG165" s="92"/>
      <c r="DH165" s="71">
        <f t="shared" si="941"/>
        <v>0</v>
      </c>
      <c r="DI165" s="92"/>
      <c r="DJ165" s="71">
        <f t="shared" si="942"/>
        <v>0</v>
      </c>
      <c r="DK165" s="92"/>
      <c r="DL165" s="79">
        <f t="shared" si="943"/>
        <v>0</v>
      </c>
      <c r="DM165" s="81">
        <f t="shared" si="944"/>
        <v>41</v>
      </c>
      <c r="DN165" s="79">
        <f t="shared" si="944"/>
        <v>3307367.3080000002</v>
      </c>
    </row>
    <row r="166" spans="1:118" ht="45" customHeight="1" x14ac:dyDescent="0.25">
      <c r="A166" s="82"/>
      <c r="B166" s="83">
        <v>134</v>
      </c>
      <c r="C166" s="65" t="s">
        <v>290</v>
      </c>
      <c r="D166" s="66">
        <v>22900</v>
      </c>
      <c r="E166" s="84">
        <v>2.02</v>
      </c>
      <c r="F166" s="84"/>
      <c r="G166" s="67">
        <v>1</v>
      </c>
      <c r="H166" s="68"/>
      <c r="I166" s="66">
        <v>1.4</v>
      </c>
      <c r="J166" s="66">
        <v>1.68</v>
      </c>
      <c r="K166" s="66">
        <v>2.23</v>
      </c>
      <c r="L166" s="69">
        <v>2.57</v>
      </c>
      <c r="M166" s="72"/>
      <c r="N166" s="71">
        <f t="shared" si="890"/>
        <v>0</v>
      </c>
      <c r="O166" s="72">
        <v>0</v>
      </c>
      <c r="P166" s="72">
        <f t="shared" si="893"/>
        <v>0</v>
      </c>
      <c r="Q166" s="72"/>
      <c r="R166" s="71">
        <f t="shared" si="894"/>
        <v>0</v>
      </c>
      <c r="S166" s="72"/>
      <c r="T166" s="71">
        <f t="shared" si="895"/>
        <v>0</v>
      </c>
      <c r="U166" s="72"/>
      <c r="V166" s="71">
        <f t="shared" si="896"/>
        <v>0</v>
      </c>
      <c r="W166" s="72"/>
      <c r="X166" s="71">
        <f t="shared" si="897"/>
        <v>0</v>
      </c>
      <c r="Y166" s="72"/>
      <c r="Z166" s="71">
        <f t="shared" si="898"/>
        <v>0</v>
      </c>
      <c r="AA166" s="72"/>
      <c r="AB166" s="71">
        <f t="shared" si="899"/>
        <v>0</v>
      </c>
      <c r="AC166" s="72"/>
      <c r="AD166" s="71">
        <f t="shared" si="900"/>
        <v>0</v>
      </c>
      <c r="AE166" s="72"/>
      <c r="AF166" s="71">
        <f t="shared" si="901"/>
        <v>0</v>
      </c>
      <c r="AG166" s="133"/>
      <c r="AH166" s="71">
        <f t="shared" si="902"/>
        <v>0</v>
      </c>
      <c r="AI166" s="72"/>
      <c r="AJ166" s="71">
        <f t="shared" si="903"/>
        <v>0</v>
      </c>
      <c r="AK166" s="85"/>
      <c r="AL166" s="71">
        <f t="shared" si="904"/>
        <v>0</v>
      </c>
      <c r="AM166" s="72"/>
      <c r="AN166" s="77">
        <f t="shared" si="905"/>
        <v>0</v>
      </c>
      <c r="AO166" s="72"/>
      <c r="AP166" s="71">
        <f t="shared" si="906"/>
        <v>0</v>
      </c>
      <c r="AQ166" s="72"/>
      <c r="AR166" s="72">
        <f t="shared" si="907"/>
        <v>0</v>
      </c>
      <c r="AS166" s="72"/>
      <c r="AT166" s="72">
        <f t="shared" si="908"/>
        <v>0</v>
      </c>
      <c r="AU166" s="72"/>
      <c r="AV166" s="71">
        <f t="shared" si="909"/>
        <v>0</v>
      </c>
      <c r="AW166" s="72"/>
      <c r="AX166" s="71">
        <f t="shared" si="910"/>
        <v>0</v>
      </c>
      <c r="AY166" s="72"/>
      <c r="AZ166" s="71">
        <f t="shared" si="911"/>
        <v>0</v>
      </c>
      <c r="BA166" s="72"/>
      <c r="BB166" s="71">
        <f t="shared" si="912"/>
        <v>0</v>
      </c>
      <c r="BC166" s="72"/>
      <c r="BD166" s="71">
        <f t="shared" si="913"/>
        <v>0</v>
      </c>
      <c r="BE166" s="72"/>
      <c r="BF166" s="71">
        <f t="shared" si="914"/>
        <v>0</v>
      </c>
      <c r="BG166" s="72"/>
      <c r="BH166" s="71">
        <f t="shared" si="915"/>
        <v>0</v>
      </c>
      <c r="BI166" s="72"/>
      <c r="BJ166" s="71">
        <f t="shared" si="916"/>
        <v>0</v>
      </c>
      <c r="BK166" s="72"/>
      <c r="BL166" s="71">
        <f t="shared" si="917"/>
        <v>0</v>
      </c>
      <c r="BM166" s="72"/>
      <c r="BN166" s="71">
        <f t="shared" si="918"/>
        <v>0</v>
      </c>
      <c r="BO166" s="72"/>
      <c r="BP166" s="71">
        <f t="shared" si="919"/>
        <v>0</v>
      </c>
      <c r="BQ166" s="72"/>
      <c r="BR166" s="71">
        <f t="shared" si="920"/>
        <v>0</v>
      </c>
      <c r="BS166" s="72"/>
      <c r="BT166" s="71">
        <f t="shared" si="921"/>
        <v>0</v>
      </c>
      <c r="BU166" s="72"/>
      <c r="BV166" s="71">
        <f t="shared" si="922"/>
        <v>0</v>
      </c>
      <c r="BW166" s="72"/>
      <c r="BX166" s="71">
        <f t="shared" si="923"/>
        <v>0</v>
      </c>
      <c r="BY166" s="72"/>
      <c r="BZ166" s="79">
        <f t="shared" si="924"/>
        <v>0</v>
      </c>
      <c r="CA166" s="72"/>
      <c r="CB166" s="71">
        <f t="shared" si="925"/>
        <v>0</v>
      </c>
      <c r="CC166" s="72"/>
      <c r="CD166" s="71">
        <f t="shared" si="926"/>
        <v>0</v>
      </c>
      <c r="CE166" s="72"/>
      <c r="CF166" s="71">
        <f t="shared" si="927"/>
        <v>0</v>
      </c>
      <c r="CG166" s="72"/>
      <c r="CH166" s="72">
        <f t="shared" si="928"/>
        <v>0</v>
      </c>
      <c r="CI166" s="72"/>
      <c r="CJ166" s="71">
        <f t="shared" si="929"/>
        <v>0</v>
      </c>
      <c r="CK166" s="72"/>
      <c r="CL166" s="71">
        <f t="shared" si="930"/>
        <v>0</v>
      </c>
      <c r="CM166" s="72"/>
      <c r="CN166" s="71">
        <f t="shared" si="931"/>
        <v>0</v>
      </c>
      <c r="CO166" s="72"/>
      <c r="CP166" s="71">
        <f t="shared" si="932"/>
        <v>0</v>
      </c>
      <c r="CQ166" s="72"/>
      <c r="CR166" s="71">
        <f t="shared" si="933"/>
        <v>0</v>
      </c>
      <c r="CS166" s="72"/>
      <c r="CT166" s="71">
        <f t="shared" si="934"/>
        <v>0</v>
      </c>
      <c r="CU166" s="72"/>
      <c r="CV166" s="71">
        <f t="shared" si="935"/>
        <v>0</v>
      </c>
      <c r="CW166" s="86"/>
      <c r="CX166" s="71">
        <f t="shared" si="936"/>
        <v>0</v>
      </c>
      <c r="CY166" s="72"/>
      <c r="CZ166" s="71">
        <f t="shared" si="937"/>
        <v>0</v>
      </c>
      <c r="DA166" s="72"/>
      <c r="DB166" s="77">
        <f t="shared" si="938"/>
        <v>0</v>
      </c>
      <c r="DC166" s="72"/>
      <c r="DD166" s="71">
        <f t="shared" si="939"/>
        <v>0</v>
      </c>
      <c r="DE166" s="87"/>
      <c r="DF166" s="71">
        <f t="shared" si="940"/>
        <v>0</v>
      </c>
      <c r="DG166" s="72"/>
      <c r="DH166" s="71">
        <f t="shared" si="941"/>
        <v>0</v>
      </c>
      <c r="DI166" s="72"/>
      <c r="DJ166" s="71">
        <f t="shared" si="942"/>
        <v>0</v>
      </c>
      <c r="DK166" s="72"/>
      <c r="DL166" s="79">
        <f t="shared" si="943"/>
        <v>0</v>
      </c>
      <c r="DM166" s="81">
        <f t="shared" si="944"/>
        <v>0</v>
      </c>
      <c r="DN166" s="79">
        <f t="shared" si="944"/>
        <v>0</v>
      </c>
    </row>
    <row r="167" spans="1:118" ht="45" customHeight="1" x14ac:dyDescent="0.25">
      <c r="A167" s="82"/>
      <c r="B167" s="83">
        <v>135</v>
      </c>
      <c r="C167" s="65" t="s">
        <v>291</v>
      </c>
      <c r="D167" s="66">
        <v>22900</v>
      </c>
      <c r="E167" s="84">
        <v>2.57</v>
      </c>
      <c r="F167" s="84"/>
      <c r="G167" s="67">
        <v>1</v>
      </c>
      <c r="H167" s="68"/>
      <c r="I167" s="66">
        <v>1.4</v>
      </c>
      <c r="J167" s="66">
        <v>1.68</v>
      </c>
      <c r="K167" s="66">
        <v>2.23</v>
      </c>
      <c r="L167" s="69">
        <v>2.57</v>
      </c>
      <c r="M167" s="72">
        <v>4</v>
      </c>
      <c r="N167" s="71">
        <f t="shared" si="890"/>
        <v>362534.48</v>
      </c>
      <c r="O167" s="72">
        <v>3</v>
      </c>
      <c r="P167" s="72">
        <f t="shared" si="893"/>
        <v>271900.86</v>
      </c>
      <c r="Q167" s="72"/>
      <c r="R167" s="71">
        <f t="shared" si="894"/>
        <v>0</v>
      </c>
      <c r="S167" s="72"/>
      <c r="T167" s="71">
        <f t="shared" si="895"/>
        <v>0</v>
      </c>
      <c r="U167" s="72">
        <v>76</v>
      </c>
      <c r="V167" s="71">
        <f t="shared" si="896"/>
        <v>6888155.1200000001</v>
      </c>
      <c r="W167" s="72"/>
      <c r="X167" s="71">
        <f t="shared" si="897"/>
        <v>0</v>
      </c>
      <c r="Y167" s="72"/>
      <c r="Z167" s="71">
        <f t="shared" si="898"/>
        <v>0</v>
      </c>
      <c r="AA167" s="72"/>
      <c r="AB167" s="71">
        <f t="shared" si="899"/>
        <v>0</v>
      </c>
      <c r="AC167" s="72">
        <v>3</v>
      </c>
      <c r="AD167" s="71">
        <f t="shared" si="900"/>
        <v>271900.86</v>
      </c>
      <c r="AE167" s="72"/>
      <c r="AF167" s="71">
        <f t="shared" si="901"/>
        <v>0</v>
      </c>
      <c r="AG167" s="133"/>
      <c r="AH167" s="71">
        <f t="shared" si="902"/>
        <v>0</v>
      </c>
      <c r="AI167" s="72">
        <v>4</v>
      </c>
      <c r="AJ167" s="71">
        <f t="shared" si="903"/>
        <v>362534.48</v>
      </c>
      <c r="AK167" s="86">
        <v>31</v>
      </c>
      <c r="AL167" s="71">
        <f t="shared" si="904"/>
        <v>3371570.6639999999</v>
      </c>
      <c r="AM167" s="72"/>
      <c r="AN167" s="77">
        <f t="shared" si="905"/>
        <v>0</v>
      </c>
      <c r="AO167" s="72"/>
      <c r="AP167" s="71">
        <f t="shared" si="906"/>
        <v>0</v>
      </c>
      <c r="AQ167" s="72"/>
      <c r="AR167" s="72">
        <f t="shared" si="907"/>
        <v>0</v>
      </c>
      <c r="AS167" s="72">
        <v>17</v>
      </c>
      <c r="AT167" s="72">
        <f t="shared" si="908"/>
        <v>1610806.6099999994</v>
      </c>
      <c r="AU167" s="72"/>
      <c r="AV167" s="71">
        <f t="shared" si="909"/>
        <v>0</v>
      </c>
      <c r="AW167" s="72"/>
      <c r="AX167" s="71">
        <f t="shared" si="910"/>
        <v>0</v>
      </c>
      <c r="AY167" s="72"/>
      <c r="AZ167" s="71">
        <f t="shared" si="911"/>
        <v>0</v>
      </c>
      <c r="BA167" s="72">
        <v>2</v>
      </c>
      <c r="BB167" s="71">
        <f t="shared" si="912"/>
        <v>181267.24</v>
      </c>
      <c r="BC167" s="72"/>
      <c r="BD167" s="71">
        <f t="shared" si="913"/>
        <v>0</v>
      </c>
      <c r="BE167" s="72">
        <v>3</v>
      </c>
      <c r="BF167" s="71">
        <f t="shared" si="914"/>
        <v>296619.12</v>
      </c>
      <c r="BG167" s="72">
        <v>3</v>
      </c>
      <c r="BH167" s="71">
        <f t="shared" si="915"/>
        <v>296619.12</v>
      </c>
      <c r="BI167" s="72"/>
      <c r="BJ167" s="71">
        <f t="shared" si="916"/>
        <v>0</v>
      </c>
      <c r="BK167" s="72"/>
      <c r="BL167" s="71">
        <f t="shared" si="917"/>
        <v>0</v>
      </c>
      <c r="BM167" s="72"/>
      <c r="BN167" s="71">
        <f t="shared" si="918"/>
        <v>0</v>
      </c>
      <c r="BO167" s="72"/>
      <c r="BP167" s="71">
        <f t="shared" si="919"/>
        <v>0</v>
      </c>
      <c r="BQ167" s="72"/>
      <c r="BR167" s="71">
        <f t="shared" si="920"/>
        <v>0</v>
      </c>
      <c r="BS167" s="72"/>
      <c r="BT167" s="71">
        <f t="shared" si="921"/>
        <v>0</v>
      </c>
      <c r="BU167" s="72"/>
      <c r="BV167" s="71">
        <f t="shared" si="922"/>
        <v>0</v>
      </c>
      <c r="BW167" s="72">
        <v>3</v>
      </c>
      <c r="BX167" s="71">
        <f t="shared" si="923"/>
        <v>296619.12</v>
      </c>
      <c r="BY167" s="72"/>
      <c r="BZ167" s="79">
        <f t="shared" si="924"/>
        <v>0</v>
      </c>
      <c r="CA167" s="72"/>
      <c r="CB167" s="71">
        <f t="shared" si="925"/>
        <v>0</v>
      </c>
      <c r="CC167" s="72"/>
      <c r="CD167" s="71">
        <f t="shared" si="926"/>
        <v>0</v>
      </c>
      <c r="CE167" s="72"/>
      <c r="CF167" s="71">
        <f t="shared" si="927"/>
        <v>0</v>
      </c>
      <c r="CG167" s="72"/>
      <c r="CH167" s="72">
        <f t="shared" si="928"/>
        <v>0</v>
      </c>
      <c r="CI167" s="72"/>
      <c r="CJ167" s="71">
        <f t="shared" si="929"/>
        <v>0</v>
      </c>
      <c r="CK167" s="72"/>
      <c r="CL167" s="71">
        <f t="shared" si="930"/>
        <v>0</v>
      </c>
      <c r="CM167" s="72"/>
      <c r="CN167" s="71">
        <f t="shared" si="931"/>
        <v>0</v>
      </c>
      <c r="CO167" s="72"/>
      <c r="CP167" s="71">
        <f t="shared" si="932"/>
        <v>0</v>
      </c>
      <c r="CQ167" s="72"/>
      <c r="CR167" s="71">
        <f t="shared" si="933"/>
        <v>0</v>
      </c>
      <c r="CS167" s="72"/>
      <c r="CT167" s="71">
        <f t="shared" si="934"/>
        <v>0</v>
      </c>
      <c r="CU167" s="72"/>
      <c r="CV167" s="71">
        <f t="shared" si="935"/>
        <v>0</v>
      </c>
      <c r="CW167" s="86">
        <v>0</v>
      </c>
      <c r="CX167" s="71">
        <f t="shared" si="936"/>
        <v>0</v>
      </c>
      <c r="CY167" s="72"/>
      <c r="CZ167" s="71">
        <f t="shared" si="937"/>
        <v>0</v>
      </c>
      <c r="DA167" s="72"/>
      <c r="DB167" s="77">
        <f t="shared" si="938"/>
        <v>0</v>
      </c>
      <c r="DC167" s="72"/>
      <c r="DD167" s="71">
        <f t="shared" si="939"/>
        <v>0</v>
      </c>
      <c r="DE167" s="87"/>
      <c r="DF167" s="71">
        <f t="shared" si="940"/>
        <v>0</v>
      </c>
      <c r="DG167" s="72"/>
      <c r="DH167" s="71">
        <f t="shared" si="941"/>
        <v>0</v>
      </c>
      <c r="DI167" s="72"/>
      <c r="DJ167" s="71">
        <f t="shared" si="942"/>
        <v>0</v>
      </c>
      <c r="DK167" s="72"/>
      <c r="DL167" s="79">
        <f t="shared" si="943"/>
        <v>0</v>
      </c>
      <c r="DM167" s="81">
        <f t="shared" si="944"/>
        <v>149</v>
      </c>
      <c r="DN167" s="79">
        <f t="shared" si="944"/>
        <v>14210527.673999999</v>
      </c>
    </row>
    <row r="168" spans="1:118" ht="45" customHeight="1" x14ac:dyDescent="0.25">
      <c r="A168" s="82"/>
      <c r="B168" s="83">
        <v>136</v>
      </c>
      <c r="C168" s="65" t="s">
        <v>292</v>
      </c>
      <c r="D168" s="66">
        <v>22900</v>
      </c>
      <c r="E168" s="84">
        <v>3.14</v>
      </c>
      <c r="F168" s="84"/>
      <c r="G168" s="67">
        <v>1</v>
      </c>
      <c r="H168" s="68"/>
      <c r="I168" s="66">
        <v>1.4</v>
      </c>
      <c r="J168" s="66">
        <v>1.68</v>
      </c>
      <c r="K168" s="66">
        <v>2.23</v>
      </c>
      <c r="L168" s="69">
        <v>2.57</v>
      </c>
      <c r="M168" s="72"/>
      <c r="N168" s="71">
        <f t="shared" si="890"/>
        <v>0</v>
      </c>
      <c r="O168" s="72">
        <v>0</v>
      </c>
      <c r="P168" s="72">
        <f t="shared" si="893"/>
        <v>0</v>
      </c>
      <c r="Q168" s="72"/>
      <c r="R168" s="71">
        <f t="shared" si="894"/>
        <v>0</v>
      </c>
      <c r="S168" s="72"/>
      <c r="T168" s="71">
        <f t="shared" si="895"/>
        <v>0</v>
      </c>
      <c r="U168" s="72">
        <v>24</v>
      </c>
      <c r="V168" s="71">
        <f t="shared" si="896"/>
        <v>2657645.7599999998</v>
      </c>
      <c r="W168" s="72"/>
      <c r="X168" s="71">
        <f t="shared" si="897"/>
        <v>0</v>
      </c>
      <c r="Y168" s="72"/>
      <c r="Z168" s="71">
        <f t="shared" si="898"/>
        <v>0</v>
      </c>
      <c r="AA168" s="72"/>
      <c r="AB168" s="71">
        <f t="shared" si="899"/>
        <v>0</v>
      </c>
      <c r="AC168" s="72"/>
      <c r="AD168" s="71">
        <f t="shared" si="900"/>
        <v>0</v>
      </c>
      <c r="AE168" s="72"/>
      <c r="AF168" s="71">
        <f t="shared" si="901"/>
        <v>0</v>
      </c>
      <c r="AG168" s="133"/>
      <c r="AH168" s="71">
        <f t="shared" si="902"/>
        <v>0</v>
      </c>
      <c r="AI168" s="72"/>
      <c r="AJ168" s="71">
        <f t="shared" si="903"/>
        <v>0</v>
      </c>
      <c r="AK168" s="86">
        <v>2</v>
      </c>
      <c r="AL168" s="71">
        <f t="shared" si="904"/>
        <v>265764.576</v>
      </c>
      <c r="AM168" s="72"/>
      <c r="AN168" s="77">
        <f t="shared" si="905"/>
        <v>0</v>
      </c>
      <c r="AO168" s="72"/>
      <c r="AP168" s="71">
        <f t="shared" si="906"/>
        <v>0</v>
      </c>
      <c r="AQ168" s="72"/>
      <c r="AR168" s="72">
        <f t="shared" si="907"/>
        <v>0</v>
      </c>
      <c r="AS168" s="72">
        <v>1</v>
      </c>
      <c r="AT168" s="72">
        <f t="shared" si="908"/>
        <v>115768.65999999999</v>
      </c>
      <c r="AU168" s="72"/>
      <c r="AV168" s="71">
        <f t="shared" si="909"/>
        <v>0</v>
      </c>
      <c r="AW168" s="72"/>
      <c r="AX168" s="71">
        <f t="shared" si="910"/>
        <v>0</v>
      </c>
      <c r="AY168" s="72"/>
      <c r="AZ168" s="71">
        <f t="shared" si="911"/>
        <v>0</v>
      </c>
      <c r="BA168" s="72"/>
      <c r="BB168" s="71">
        <f t="shared" si="912"/>
        <v>0</v>
      </c>
      <c r="BC168" s="72"/>
      <c r="BD168" s="71">
        <f t="shared" si="913"/>
        <v>0</v>
      </c>
      <c r="BE168" s="72"/>
      <c r="BF168" s="71">
        <f t="shared" si="914"/>
        <v>0</v>
      </c>
      <c r="BG168" s="72"/>
      <c r="BH168" s="71">
        <f t="shared" si="915"/>
        <v>0</v>
      </c>
      <c r="BI168" s="72"/>
      <c r="BJ168" s="71">
        <f t="shared" si="916"/>
        <v>0</v>
      </c>
      <c r="BK168" s="72"/>
      <c r="BL168" s="71">
        <f t="shared" si="917"/>
        <v>0</v>
      </c>
      <c r="BM168" s="72"/>
      <c r="BN168" s="71">
        <f t="shared" si="918"/>
        <v>0</v>
      </c>
      <c r="BO168" s="72"/>
      <c r="BP168" s="71">
        <f t="shared" si="919"/>
        <v>0</v>
      </c>
      <c r="BQ168" s="72"/>
      <c r="BR168" s="71">
        <f t="shared" si="920"/>
        <v>0</v>
      </c>
      <c r="BS168" s="72"/>
      <c r="BT168" s="71">
        <f t="shared" si="921"/>
        <v>0</v>
      </c>
      <c r="BU168" s="72"/>
      <c r="BV168" s="71">
        <f t="shared" si="922"/>
        <v>0</v>
      </c>
      <c r="BW168" s="72"/>
      <c r="BX168" s="71">
        <f t="shared" si="923"/>
        <v>0</v>
      </c>
      <c r="BY168" s="72"/>
      <c r="BZ168" s="79">
        <f t="shared" si="924"/>
        <v>0</v>
      </c>
      <c r="CA168" s="72"/>
      <c r="CB168" s="71">
        <f t="shared" si="925"/>
        <v>0</v>
      </c>
      <c r="CC168" s="72"/>
      <c r="CD168" s="71">
        <f t="shared" si="926"/>
        <v>0</v>
      </c>
      <c r="CE168" s="72"/>
      <c r="CF168" s="71">
        <f t="shared" si="927"/>
        <v>0</v>
      </c>
      <c r="CG168" s="72"/>
      <c r="CH168" s="72">
        <f t="shared" si="928"/>
        <v>0</v>
      </c>
      <c r="CI168" s="72"/>
      <c r="CJ168" s="71">
        <f t="shared" si="929"/>
        <v>0</v>
      </c>
      <c r="CK168" s="72"/>
      <c r="CL168" s="71">
        <f t="shared" si="930"/>
        <v>0</v>
      </c>
      <c r="CM168" s="72"/>
      <c r="CN168" s="71">
        <f t="shared" si="931"/>
        <v>0</v>
      </c>
      <c r="CO168" s="72"/>
      <c r="CP168" s="71">
        <f t="shared" si="932"/>
        <v>0</v>
      </c>
      <c r="CQ168" s="72"/>
      <c r="CR168" s="71">
        <f t="shared" si="933"/>
        <v>0</v>
      </c>
      <c r="CS168" s="72"/>
      <c r="CT168" s="71">
        <f t="shared" si="934"/>
        <v>0</v>
      </c>
      <c r="CU168" s="72"/>
      <c r="CV168" s="71">
        <f t="shared" si="935"/>
        <v>0</v>
      </c>
      <c r="CW168" s="86">
        <v>0</v>
      </c>
      <c r="CX168" s="71">
        <f t="shared" si="936"/>
        <v>0</v>
      </c>
      <c r="CY168" s="72"/>
      <c r="CZ168" s="71">
        <f t="shared" si="937"/>
        <v>0</v>
      </c>
      <c r="DA168" s="72"/>
      <c r="DB168" s="77">
        <f t="shared" si="938"/>
        <v>0</v>
      </c>
      <c r="DC168" s="72"/>
      <c r="DD168" s="71">
        <f t="shared" si="939"/>
        <v>0</v>
      </c>
      <c r="DE168" s="87"/>
      <c r="DF168" s="71">
        <f t="shared" si="940"/>
        <v>0</v>
      </c>
      <c r="DG168" s="72"/>
      <c r="DH168" s="71">
        <f t="shared" si="941"/>
        <v>0</v>
      </c>
      <c r="DI168" s="72"/>
      <c r="DJ168" s="71">
        <f t="shared" si="942"/>
        <v>0</v>
      </c>
      <c r="DK168" s="72"/>
      <c r="DL168" s="79">
        <f t="shared" si="943"/>
        <v>0</v>
      </c>
      <c r="DM168" s="81">
        <f t="shared" si="944"/>
        <v>27</v>
      </c>
      <c r="DN168" s="79">
        <f t="shared" si="944"/>
        <v>3039178.9959999998</v>
      </c>
    </row>
    <row r="169" spans="1:118" ht="30" x14ac:dyDescent="0.25">
      <c r="A169" s="82"/>
      <c r="B169" s="83">
        <v>137</v>
      </c>
      <c r="C169" s="65" t="s">
        <v>293</v>
      </c>
      <c r="D169" s="66">
        <v>22900</v>
      </c>
      <c r="E169" s="91">
        <v>2.48</v>
      </c>
      <c r="F169" s="91"/>
      <c r="G169" s="67">
        <v>1</v>
      </c>
      <c r="H169" s="68"/>
      <c r="I169" s="66">
        <v>1.4</v>
      </c>
      <c r="J169" s="66">
        <v>1.68</v>
      </c>
      <c r="K169" s="66">
        <v>2.23</v>
      </c>
      <c r="L169" s="69">
        <v>2.57</v>
      </c>
      <c r="M169" s="72"/>
      <c r="N169" s="71">
        <f t="shared" si="890"/>
        <v>0</v>
      </c>
      <c r="O169" s="72">
        <v>0</v>
      </c>
      <c r="P169" s="72">
        <f t="shared" si="893"/>
        <v>0</v>
      </c>
      <c r="Q169" s="72"/>
      <c r="R169" s="71">
        <f t="shared" si="894"/>
        <v>0</v>
      </c>
      <c r="S169" s="72"/>
      <c r="T169" s="71">
        <f t="shared" si="895"/>
        <v>0</v>
      </c>
      <c r="U169" s="72">
        <v>10</v>
      </c>
      <c r="V169" s="71">
        <f t="shared" si="896"/>
        <v>874596.8</v>
      </c>
      <c r="W169" s="72"/>
      <c r="X169" s="71">
        <f t="shared" si="897"/>
        <v>0</v>
      </c>
      <c r="Y169" s="72"/>
      <c r="Z169" s="71">
        <f t="shared" si="898"/>
        <v>0</v>
      </c>
      <c r="AA169" s="72"/>
      <c r="AB169" s="71">
        <f t="shared" si="899"/>
        <v>0</v>
      </c>
      <c r="AC169" s="72"/>
      <c r="AD169" s="71">
        <f t="shared" si="900"/>
        <v>0</v>
      </c>
      <c r="AE169" s="72"/>
      <c r="AF169" s="71">
        <f t="shared" si="901"/>
        <v>0</v>
      </c>
      <c r="AG169" s="133"/>
      <c r="AH169" s="71">
        <f t="shared" si="902"/>
        <v>0</v>
      </c>
      <c r="AI169" s="72"/>
      <c r="AJ169" s="71">
        <f t="shared" si="903"/>
        <v>0</v>
      </c>
      <c r="AK169" s="86">
        <v>0</v>
      </c>
      <c r="AL169" s="71">
        <f t="shared" si="904"/>
        <v>0</v>
      </c>
      <c r="AM169" s="72"/>
      <c r="AN169" s="77">
        <f t="shared" si="905"/>
        <v>0</v>
      </c>
      <c r="AO169" s="92"/>
      <c r="AP169" s="71">
        <f t="shared" si="906"/>
        <v>0</v>
      </c>
      <c r="AQ169" s="72"/>
      <c r="AR169" s="72">
        <f t="shared" si="907"/>
        <v>0</v>
      </c>
      <c r="AS169" s="72"/>
      <c r="AT169" s="72">
        <f t="shared" si="908"/>
        <v>0</v>
      </c>
      <c r="AU169" s="72"/>
      <c r="AV169" s="71">
        <f t="shared" si="909"/>
        <v>0</v>
      </c>
      <c r="AW169" s="72"/>
      <c r="AX169" s="71">
        <f t="shared" si="910"/>
        <v>0</v>
      </c>
      <c r="AY169" s="72"/>
      <c r="AZ169" s="71">
        <f t="shared" si="911"/>
        <v>0</v>
      </c>
      <c r="BA169" s="72"/>
      <c r="BB169" s="71">
        <f t="shared" si="912"/>
        <v>0</v>
      </c>
      <c r="BC169" s="72"/>
      <c r="BD169" s="71">
        <f t="shared" si="913"/>
        <v>0</v>
      </c>
      <c r="BE169" s="72"/>
      <c r="BF169" s="71">
        <f t="shared" si="914"/>
        <v>0</v>
      </c>
      <c r="BG169" s="72"/>
      <c r="BH169" s="71">
        <f t="shared" si="915"/>
        <v>0</v>
      </c>
      <c r="BI169" s="72"/>
      <c r="BJ169" s="71">
        <f t="shared" si="916"/>
        <v>0</v>
      </c>
      <c r="BK169" s="72"/>
      <c r="BL169" s="71">
        <f t="shared" si="917"/>
        <v>0</v>
      </c>
      <c r="BM169" s="72"/>
      <c r="BN169" s="71">
        <f t="shared" si="918"/>
        <v>0</v>
      </c>
      <c r="BO169" s="72"/>
      <c r="BP169" s="71">
        <f t="shared" si="919"/>
        <v>0</v>
      </c>
      <c r="BQ169" s="72"/>
      <c r="BR169" s="71">
        <f t="shared" si="920"/>
        <v>0</v>
      </c>
      <c r="BS169" s="72"/>
      <c r="BT169" s="71">
        <f t="shared" si="921"/>
        <v>0</v>
      </c>
      <c r="BU169" s="72"/>
      <c r="BV169" s="71">
        <f t="shared" si="922"/>
        <v>0</v>
      </c>
      <c r="BW169" s="72"/>
      <c r="BX169" s="71">
        <f t="shared" si="923"/>
        <v>0</v>
      </c>
      <c r="BY169" s="72"/>
      <c r="BZ169" s="79">
        <f t="shared" si="924"/>
        <v>0</v>
      </c>
      <c r="CA169" s="72"/>
      <c r="CB169" s="71">
        <f t="shared" si="925"/>
        <v>0</v>
      </c>
      <c r="CC169" s="72"/>
      <c r="CD169" s="71">
        <f t="shared" si="926"/>
        <v>0</v>
      </c>
      <c r="CE169" s="72"/>
      <c r="CF169" s="71">
        <f t="shared" si="927"/>
        <v>0</v>
      </c>
      <c r="CG169" s="72"/>
      <c r="CH169" s="72">
        <f t="shared" si="928"/>
        <v>0</v>
      </c>
      <c r="CI169" s="72"/>
      <c r="CJ169" s="71">
        <f t="shared" si="929"/>
        <v>0</v>
      </c>
      <c r="CK169" s="72"/>
      <c r="CL169" s="71">
        <f t="shared" si="930"/>
        <v>0</v>
      </c>
      <c r="CM169" s="72"/>
      <c r="CN169" s="71">
        <f t="shared" si="931"/>
        <v>0</v>
      </c>
      <c r="CO169" s="72"/>
      <c r="CP169" s="71">
        <f t="shared" si="932"/>
        <v>0</v>
      </c>
      <c r="CQ169" s="72"/>
      <c r="CR169" s="71">
        <f t="shared" si="933"/>
        <v>0</v>
      </c>
      <c r="CS169" s="72"/>
      <c r="CT169" s="71">
        <f t="shared" si="934"/>
        <v>0</v>
      </c>
      <c r="CU169" s="72"/>
      <c r="CV169" s="71">
        <f t="shared" si="935"/>
        <v>0</v>
      </c>
      <c r="CW169" s="86">
        <v>0</v>
      </c>
      <c r="CX169" s="71">
        <f t="shared" si="936"/>
        <v>0</v>
      </c>
      <c r="CY169" s="72"/>
      <c r="CZ169" s="71">
        <f t="shared" si="937"/>
        <v>0</v>
      </c>
      <c r="DA169" s="72"/>
      <c r="DB169" s="77">
        <f t="shared" si="938"/>
        <v>0</v>
      </c>
      <c r="DC169" s="72"/>
      <c r="DD169" s="71">
        <f t="shared" si="939"/>
        <v>0</v>
      </c>
      <c r="DE169" s="87"/>
      <c r="DF169" s="71">
        <f t="shared" si="940"/>
        <v>0</v>
      </c>
      <c r="DG169" s="72"/>
      <c r="DH169" s="71">
        <f t="shared" si="941"/>
        <v>0</v>
      </c>
      <c r="DI169" s="72"/>
      <c r="DJ169" s="71">
        <f t="shared" si="942"/>
        <v>0</v>
      </c>
      <c r="DK169" s="72"/>
      <c r="DL169" s="79">
        <f t="shared" si="943"/>
        <v>0</v>
      </c>
      <c r="DM169" s="81">
        <f t="shared" si="944"/>
        <v>10</v>
      </c>
      <c r="DN169" s="79">
        <f t="shared" si="944"/>
        <v>874596.8</v>
      </c>
    </row>
    <row r="170" spans="1:118" s="8" customFormat="1" ht="30" customHeight="1" x14ac:dyDescent="0.25">
      <c r="A170" s="82"/>
      <c r="B170" s="83">
        <v>138</v>
      </c>
      <c r="C170" s="65" t="s">
        <v>294</v>
      </c>
      <c r="D170" s="66">
        <v>22900</v>
      </c>
      <c r="E170" s="68">
        <v>0.5</v>
      </c>
      <c r="F170" s="68"/>
      <c r="G170" s="67">
        <v>1</v>
      </c>
      <c r="H170" s="68"/>
      <c r="I170" s="66">
        <v>1.4</v>
      </c>
      <c r="J170" s="66">
        <v>1.68</v>
      </c>
      <c r="K170" s="66">
        <v>2.23</v>
      </c>
      <c r="L170" s="69">
        <v>2.57</v>
      </c>
      <c r="M170" s="72">
        <v>133</v>
      </c>
      <c r="N170" s="71">
        <f t="shared" si="890"/>
        <v>2345189</v>
      </c>
      <c r="O170" s="72">
        <v>85</v>
      </c>
      <c r="P170" s="72">
        <f t="shared" si="893"/>
        <v>1498805.0000000002</v>
      </c>
      <c r="Q170" s="72">
        <v>4</v>
      </c>
      <c r="R170" s="71">
        <f t="shared" si="894"/>
        <v>70532</v>
      </c>
      <c r="S170" s="72"/>
      <c r="T170" s="71">
        <f t="shared" si="895"/>
        <v>0</v>
      </c>
      <c r="U170" s="72">
        <v>3</v>
      </c>
      <c r="V170" s="71">
        <f t="shared" si="896"/>
        <v>52899.000000000007</v>
      </c>
      <c r="W170" s="72"/>
      <c r="X170" s="71">
        <f t="shared" si="897"/>
        <v>0</v>
      </c>
      <c r="Y170" s="72"/>
      <c r="Z170" s="71">
        <f t="shared" si="898"/>
        <v>0</v>
      </c>
      <c r="AA170" s="72"/>
      <c r="AB170" s="71">
        <f t="shared" si="899"/>
        <v>0</v>
      </c>
      <c r="AC170" s="72"/>
      <c r="AD170" s="71">
        <f t="shared" si="900"/>
        <v>0</v>
      </c>
      <c r="AE170" s="72"/>
      <c r="AF170" s="71">
        <f t="shared" si="901"/>
        <v>0</v>
      </c>
      <c r="AG170" s="133">
        <v>3</v>
      </c>
      <c r="AH170" s="71">
        <f t="shared" si="902"/>
        <v>52899.000000000007</v>
      </c>
      <c r="AI170" s="72">
        <v>158</v>
      </c>
      <c r="AJ170" s="71">
        <f t="shared" si="903"/>
        <v>2786014</v>
      </c>
      <c r="AK170" s="86">
        <v>66</v>
      </c>
      <c r="AL170" s="71">
        <f t="shared" si="904"/>
        <v>1396533.6</v>
      </c>
      <c r="AM170" s="87"/>
      <c r="AN170" s="77">
        <f t="shared" si="905"/>
        <v>0</v>
      </c>
      <c r="AO170" s="72"/>
      <c r="AP170" s="71">
        <f t="shared" si="906"/>
        <v>0</v>
      </c>
      <c r="AQ170" s="72">
        <v>3</v>
      </c>
      <c r="AR170" s="72">
        <f t="shared" si="907"/>
        <v>43281</v>
      </c>
      <c r="AS170" s="72">
        <v>250</v>
      </c>
      <c r="AT170" s="72">
        <f t="shared" si="908"/>
        <v>4608624.9999999991</v>
      </c>
      <c r="AU170" s="72"/>
      <c r="AV170" s="71">
        <f t="shared" si="909"/>
        <v>0</v>
      </c>
      <c r="AW170" s="72"/>
      <c r="AX170" s="71">
        <f t="shared" si="910"/>
        <v>0</v>
      </c>
      <c r="AY170" s="72"/>
      <c r="AZ170" s="71">
        <f t="shared" si="911"/>
        <v>0</v>
      </c>
      <c r="BA170" s="72">
        <v>8</v>
      </c>
      <c r="BB170" s="71">
        <f t="shared" si="912"/>
        <v>141064</v>
      </c>
      <c r="BC170" s="72">
        <v>24</v>
      </c>
      <c r="BD170" s="71">
        <f t="shared" si="913"/>
        <v>423192.00000000006</v>
      </c>
      <c r="BE170" s="72">
        <v>31</v>
      </c>
      <c r="BF170" s="71">
        <f t="shared" si="914"/>
        <v>596316</v>
      </c>
      <c r="BG170" s="72">
        <v>200</v>
      </c>
      <c r="BH170" s="71">
        <f t="shared" si="915"/>
        <v>3847200</v>
      </c>
      <c r="BI170" s="72"/>
      <c r="BJ170" s="71">
        <f t="shared" si="916"/>
        <v>0</v>
      </c>
      <c r="BK170" s="72">
        <v>73</v>
      </c>
      <c r="BL170" s="71">
        <f t="shared" si="917"/>
        <v>1263805.2</v>
      </c>
      <c r="BM170" s="72">
        <v>47</v>
      </c>
      <c r="BN170" s="71">
        <f t="shared" si="918"/>
        <v>994501.20000000007</v>
      </c>
      <c r="BO170" s="72">
        <v>5</v>
      </c>
      <c r="BP170" s="71">
        <f t="shared" si="919"/>
        <v>96180</v>
      </c>
      <c r="BQ170" s="72">
        <v>16</v>
      </c>
      <c r="BR170" s="71">
        <f t="shared" si="920"/>
        <v>384720</v>
      </c>
      <c r="BS170" s="72">
        <v>12</v>
      </c>
      <c r="BT170" s="71">
        <f t="shared" si="921"/>
        <v>207748.80000000002</v>
      </c>
      <c r="BU170" s="72">
        <v>56</v>
      </c>
      <c r="BV170" s="71">
        <f t="shared" si="922"/>
        <v>1346520</v>
      </c>
      <c r="BW170" s="72">
        <v>20</v>
      </c>
      <c r="BX170" s="71">
        <f t="shared" si="923"/>
        <v>384720</v>
      </c>
      <c r="BY170" s="72">
        <v>35</v>
      </c>
      <c r="BZ170" s="79">
        <f t="shared" si="924"/>
        <v>673260</v>
      </c>
      <c r="CA170" s="72"/>
      <c r="CB170" s="71">
        <f t="shared" si="925"/>
        <v>0</v>
      </c>
      <c r="CC170" s="72"/>
      <c r="CD170" s="71">
        <f t="shared" si="926"/>
        <v>0</v>
      </c>
      <c r="CE170" s="72"/>
      <c r="CF170" s="71">
        <f t="shared" si="927"/>
        <v>0</v>
      </c>
      <c r="CG170" s="72"/>
      <c r="CH170" s="72">
        <f t="shared" si="928"/>
        <v>0</v>
      </c>
      <c r="CI170" s="72"/>
      <c r="CJ170" s="71">
        <f t="shared" si="929"/>
        <v>0</v>
      </c>
      <c r="CK170" s="72"/>
      <c r="CL170" s="71">
        <f t="shared" si="930"/>
        <v>0</v>
      </c>
      <c r="CM170" s="72">
        <v>2</v>
      </c>
      <c r="CN170" s="71">
        <f t="shared" si="931"/>
        <v>22441.999999999996</v>
      </c>
      <c r="CO170" s="72"/>
      <c r="CP170" s="71">
        <f t="shared" si="932"/>
        <v>0</v>
      </c>
      <c r="CQ170" s="72">
        <v>5</v>
      </c>
      <c r="CR170" s="71">
        <f t="shared" si="933"/>
        <v>90569.499999999985</v>
      </c>
      <c r="CS170" s="72">
        <v>40</v>
      </c>
      <c r="CT170" s="71">
        <f t="shared" si="934"/>
        <v>724555.99999999988</v>
      </c>
      <c r="CU170" s="72">
        <v>23</v>
      </c>
      <c r="CV170" s="71">
        <f t="shared" si="935"/>
        <v>442428</v>
      </c>
      <c r="CW170" s="86">
        <v>20</v>
      </c>
      <c r="CX170" s="71">
        <f t="shared" si="936"/>
        <v>346248</v>
      </c>
      <c r="CY170" s="72"/>
      <c r="CZ170" s="71">
        <f t="shared" si="937"/>
        <v>0</v>
      </c>
      <c r="DA170" s="72"/>
      <c r="DB170" s="77">
        <f t="shared" si="938"/>
        <v>0</v>
      </c>
      <c r="DC170" s="72"/>
      <c r="DD170" s="71">
        <f t="shared" si="939"/>
        <v>0</v>
      </c>
      <c r="DE170" s="87"/>
      <c r="DF170" s="71">
        <f t="shared" si="940"/>
        <v>0</v>
      </c>
      <c r="DG170" s="72">
        <v>5</v>
      </c>
      <c r="DH170" s="71">
        <f t="shared" si="941"/>
        <v>108683.4</v>
      </c>
      <c r="DI170" s="72"/>
      <c r="DJ170" s="71">
        <f t="shared" si="942"/>
        <v>0</v>
      </c>
      <c r="DK170" s="72"/>
      <c r="DL170" s="79">
        <f t="shared" si="943"/>
        <v>0</v>
      </c>
      <c r="DM170" s="81">
        <f t="shared" si="944"/>
        <v>1327</v>
      </c>
      <c r="DN170" s="79">
        <f t="shared" si="944"/>
        <v>24948931.699999996</v>
      </c>
    </row>
    <row r="171" spans="1:118" ht="45" customHeight="1" x14ac:dyDescent="0.25">
      <c r="A171" s="82"/>
      <c r="B171" s="83">
        <v>139</v>
      </c>
      <c r="C171" s="65" t="s">
        <v>295</v>
      </c>
      <c r="D171" s="66">
        <v>22900</v>
      </c>
      <c r="E171" s="84">
        <v>1.91</v>
      </c>
      <c r="F171" s="84"/>
      <c r="G171" s="67">
        <v>1</v>
      </c>
      <c r="H171" s="68"/>
      <c r="I171" s="66">
        <v>1.4</v>
      </c>
      <c r="J171" s="66">
        <v>1.68</v>
      </c>
      <c r="K171" s="66">
        <v>2.23</v>
      </c>
      <c r="L171" s="69">
        <v>2.57</v>
      </c>
      <c r="M171" s="72">
        <v>1</v>
      </c>
      <c r="N171" s="71">
        <f t="shared" si="890"/>
        <v>67358.06</v>
      </c>
      <c r="O171" s="72">
        <v>0</v>
      </c>
      <c r="P171" s="72">
        <f t="shared" si="893"/>
        <v>0</v>
      </c>
      <c r="Q171" s="72"/>
      <c r="R171" s="71">
        <f t="shared" si="894"/>
        <v>0</v>
      </c>
      <c r="S171" s="72"/>
      <c r="T171" s="71">
        <f t="shared" si="895"/>
        <v>0</v>
      </c>
      <c r="U171" s="72"/>
      <c r="V171" s="71">
        <f t="shared" si="896"/>
        <v>0</v>
      </c>
      <c r="W171" s="72"/>
      <c r="X171" s="71">
        <f t="shared" si="897"/>
        <v>0</v>
      </c>
      <c r="Y171" s="72"/>
      <c r="Z171" s="71">
        <f t="shared" si="898"/>
        <v>0</v>
      </c>
      <c r="AA171" s="72"/>
      <c r="AB171" s="71">
        <f t="shared" si="899"/>
        <v>0</v>
      </c>
      <c r="AC171" s="72"/>
      <c r="AD171" s="71">
        <f t="shared" si="900"/>
        <v>0</v>
      </c>
      <c r="AE171" s="72"/>
      <c r="AF171" s="71">
        <f t="shared" si="901"/>
        <v>0</v>
      </c>
      <c r="AG171" s="133">
        <v>1</v>
      </c>
      <c r="AH171" s="71">
        <f t="shared" si="902"/>
        <v>67358.06</v>
      </c>
      <c r="AI171" s="72"/>
      <c r="AJ171" s="71">
        <f t="shared" si="903"/>
        <v>0</v>
      </c>
      <c r="AK171" s="85">
        <v>0</v>
      </c>
      <c r="AL171" s="71">
        <f t="shared" si="904"/>
        <v>0</v>
      </c>
      <c r="AM171" s="72"/>
      <c r="AN171" s="77">
        <f t="shared" si="905"/>
        <v>0</v>
      </c>
      <c r="AO171" s="72"/>
      <c r="AP171" s="71">
        <f t="shared" si="906"/>
        <v>0</v>
      </c>
      <c r="AQ171" s="72"/>
      <c r="AR171" s="72">
        <f t="shared" si="907"/>
        <v>0</v>
      </c>
      <c r="AS171" s="72"/>
      <c r="AT171" s="72">
        <f t="shared" si="908"/>
        <v>0</v>
      </c>
      <c r="AU171" s="72"/>
      <c r="AV171" s="71">
        <f t="shared" si="909"/>
        <v>0</v>
      </c>
      <c r="AW171" s="72"/>
      <c r="AX171" s="71">
        <f t="shared" si="910"/>
        <v>0</v>
      </c>
      <c r="AY171" s="72"/>
      <c r="AZ171" s="71">
        <f t="shared" si="911"/>
        <v>0</v>
      </c>
      <c r="BA171" s="72"/>
      <c r="BB171" s="71">
        <f t="shared" si="912"/>
        <v>0</v>
      </c>
      <c r="BC171" s="72"/>
      <c r="BD171" s="71">
        <f t="shared" si="913"/>
        <v>0</v>
      </c>
      <c r="BE171" s="72"/>
      <c r="BF171" s="71">
        <f t="shared" si="914"/>
        <v>0</v>
      </c>
      <c r="BG171" s="72"/>
      <c r="BH171" s="71">
        <f t="shared" si="915"/>
        <v>0</v>
      </c>
      <c r="BI171" s="72"/>
      <c r="BJ171" s="71">
        <f t="shared" si="916"/>
        <v>0</v>
      </c>
      <c r="BK171" s="72"/>
      <c r="BL171" s="71">
        <f t="shared" si="917"/>
        <v>0</v>
      </c>
      <c r="BM171" s="72"/>
      <c r="BN171" s="71">
        <f t="shared" si="918"/>
        <v>0</v>
      </c>
      <c r="BO171" s="72"/>
      <c r="BP171" s="71">
        <f t="shared" si="919"/>
        <v>0</v>
      </c>
      <c r="BQ171" s="72"/>
      <c r="BR171" s="71">
        <f t="shared" si="920"/>
        <v>0</v>
      </c>
      <c r="BS171" s="72"/>
      <c r="BT171" s="71">
        <f t="shared" si="921"/>
        <v>0</v>
      </c>
      <c r="BU171" s="72"/>
      <c r="BV171" s="71">
        <f t="shared" si="922"/>
        <v>0</v>
      </c>
      <c r="BW171" s="72"/>
      <c r="BX171" s="71">
        <f t="shared" si="923"/>
        <v>0</v>
      </c>
      <c r="BY171" s="72"/>
      <c r="BZ171" s="79">
        <f t="shared" si="924"/>
        <v>0</v>
      </c>
      <c r="CA171" s="72"/>
      <c r="CB171" s="71">
        <f t="shared" si="925"/>
        <v>0</v>
      </c>
      <c r="CC171" s="72"/>
      <c r="CD171" s="71">
        <f t="shared" si="926"/>
        <v>0</v>
      </c>
      <c r="CE171" s="72"/>
      <c r="CF171" s="71">
        <f t="shared" si="927"/>
        <v>0</v>
      </c>
      <c r="CG171" s="72"/>
      <c r="CH171" s="72">
        <f t="shared" si="928"/>
        <v>0</v>
      </c>
      <c r="CI171" s="72"/>
      <c r="CJ171" s="71">
        <f t="shared" si="929"/>
        <v>0</v>
      </c>
      <c r="CK171" s="72"/>
      <c r="CL171" s="71">
        <f t="shared" si="930"/>
        <v>0</v>
      </c>
      <c r="CM171" s="72"/>
      <c r="CN171" s="71">
        <f t="shared" si="931"/>
        <v>0</v>
      </c>
      <c r="CO171" s="72"/>
      <c r="CP171" s="71">
        <f t="shared" si="932"/>
        <v>0</v>
      </c>
      <c r="CQ171" s="72"/>
      <c r="CR171" s="71">
        <f t="shared" si="933"/>
        <v>0</v>
      </c>
      <c r="CS171" s="72"/>
      <c r="CT171" s="71">
        <f t="shared" si="934"/>
        <v>0</v>
      </c>
      <c r="CU171" s="72"/>
      <c r="CV171" s="71">
        <f t="shared" si="935"/>
        <v>0</v>
      </c>
      <c r="CW171" s="86">
        <v>30</v>
      </c>
      <c r="CX171" s="71">
        <f t="shared" si="936"/>
        <v>1984001.04</v>
      </c>
      <c r="CY171" s="72"/>
      <c r="CZ171" s="71">
        <f t="shared" si="937"/>
        <v>0</v>
      </c>
      <c r="DA171" s="72"/>
      <c r="DB171" s="77">
        <f t="shared" si="938"/>
        <v>0</v>
      </c>
      <c r="DC171" s="72"/>
      <c r="DD171" s="71">
        <f t="shared" si="939"/>
        <v>0</v>
      </c>
      <c r="DE171" s="87"/>
      <c r="DF171" s="71">
        <f t="shared" si="940"/>
        <v>0</v>
      </c>
      <c r="DG171" s="72"/>
      <c r="DH171" s="71">
        <f t="shared" si="941"/>
        <v>0</v>
      </c>
      <c r="DI171" s="72"/>
      <c r="DJ171" s="71">
        <f t="shared" si="942"/>
        <v>0</v>
      </c>
      <c r="DK171" s="72"/>
      <c r="DL171" s="79">
        <f t="shared" si="943"/>
        <v>0</v>
      </c>
      <c r="DM171" s="81">
        <f t="shared" si="944"/>
        <v>32</v>
      </c>
      <c r="DN171" s="79">
        <f t="shared" si="944"/>
        <v>2118717.16</v>
      </c>
    </row>
    <row r="172" spans="1:118" ht="47.25" customHeight="1" x14ac:dyDescent="0.25">
      <c r="A172" s="82"/>
      <c r="B172" s="83">
        <v>140</v>
      </c>
      <c r="C172" s="65" t="s">
        <v>296</v>
      </c>
      <c r="D172" s="66">
        <v>22900</v>
      </c>
      <c r="E172" s="84">
        <v>2.88</v>
      </c>
      <c r="F172" s="84"/>
      <c r="G172" s="67">
        <v>1</v>
      </c>
      <c r="H172" s="68"/>
      <c r="I172" s="66">
        <v>1.4</v>
      </c>
      <c r="J172" s="66">
        <v>1.68</v>
      </c>
      <c r="K172" s="66">
        <v>2.23</v>
      </c>
      <c r="L172" s="69">
        <v>2.57</v>
      </c>
      <c r="M172" s="72"/>
      <c r="N172" s="71">
        <f t="shared" si="890"/>
        <v>0</v>
      </c>
      <c r="O172" s="72">
        <v>0</v>
      </c>
      <c r="P172" s="72">
        <f t="shared" si="893"/>
        <v>0</v>
      </c>
      <c r="Q172" s="72"/>
      <c r="R172" s="71">
        <f t="shared" si="894"/>
        <v>0</v>
      </c>
      <c r="S172" s="72"/>
      <c r="T172" s="71">
        <f t="shared" si="895"/>
        <v>0</v>
      </c>
      <c r="U172" s="72">
        <v>120</v>
      </c>
      <c r="V172" s="71">
        <f t="shared" si="896"/>
        <v>12187929.600000001</v>
      </c>
      <c r="W172" s="72"/>
      <c r="X172" s="71">
        <f t="shared" si="897"/>
        <v>0</v>
      </c>
      <c r="Y172" s="72"/>
      <c r="Z172" s="71">
        <f t="shared" si="898"/>
        <v>0</v>
      </c>
      <c r="AA172" s="72"/>
      <c r="AB172" s="71">
        <f t="shared" si="899"/>
        <v>0</v>
      </c>
      <c r="AC172" s="72"/>
      <c r="AD172" s="71">
        <f t="shared" si="900"/>
        <v>0</v>
      </c>
      <c r="AE172" s="72"/>
      <c r="AF172" s="71">
        <f t="shared" si="901"/>
        <v>0</v>
      </c>
      <c r="AG172" s="133"/>
      <c r="AH172" s="71">
        <f t="shared" si="902"/>
        <v>0</v>
      </c>
      <c r="AI172" s="72"/>
      <c r="AJ172" s="71">
        <f t="shared" si="903"/>
        <v>0</v>
      </c>
      <c r="AK172" s="86">
        <v>0</v>
      </c>
      <c r="AL172" s="71">
        <f t="shared" si="904"/>
        <v>0</v>
      </c>
      <c r="AM172" s="72"/>
      <c r="AN172" s="77">
        <f t="shared" si="905"/>
        <v>0</v>
      </c>
      <c r="AO172" s="72"/>
      <c r="AP172" s="71">
        <f t="shared" si="906"/>
        <v>0</v>
      </c>
      <c r="AQ172" s="72"/>
      <c r="AR172" s="72">
        <f t="shared" si="907"/>
        <v>0</v>
      </c>
      <c r="AS172" s="72"/>
      <c r="AT172" s="72">
        <f t="shared" si="908"/>
        <v>0</v>
      </c>
      <c r="AU172" s="72"/>
      <c r="AV172" s="71">
        <f t="shared" si="909"/>
        <v>0</v>
      </c>
      <c r="AW172" s="72"/>
      <c r="AX172" s="71">
        <f t="shared" si="910"/>
        <v>0</v>
      </c>
      <c r="AY172" s="72"/>
      <c r="AZ172" s="71">
        <f t="shared" si="911"/>
        <v>0</v>
      </c>
      <c r="BA172" s="72"/>
      <c r="BB172" s="71">
        <f t="shared" si="912"/>
        <v>0</v>
      </c>
      <c r="BC172" s="72"/>
      <c r="BD172" s="71">
        <f t="shared" si="913"/>
        <v>0</v>
      </c>
      <c r="BE172" s="72"/>
      <c r="BF172" s="71">
        <f t="shared" si="914"/>
        <v>0</v>
      </c>
      <c r="BG172" s="72"/>
      <c r="BH172" s="71">
        <f t="shared" si="915"/>
        <v>0</v>
      </c>
      <c r="BI172" s="72"/>
      <c r="BJ172" s="71">
        <f t="shared" si="916"/>
        <v>0</v>
      </c>
      <c r="BK172" s="72"/>
      <c r="BL172" s="71">
        <f t="shared" si="917"/>
        <v>0</v>
      </c>
      <c r="BM172" s="72"/>
      <c r="BN172" s="71">
        <f t="shared" si="918"/>
        <v>0</v>
      </c>
      <c r="BO172" s="72"/>
      <c r="BP172" s="71">
        <f t="shared" si="919"/>
        <v>0</v>
      </c>
      <c r="BQ172" s="72"/>
      <c r="BR172" s="71">
        <f t="shared" si="920"/>
        <v>0</v>
      </c>
      <c r="BS172" s="72"/>
      <c r="BT172" s="71">
        <f t="shared" si="921"/>
        <v>0</v>
      </c>
      <c r="BU172" s="72"/>
      <c r="BV172" s="71">
        <f t="shared" si="922"/>
        <v>0</v>
      </c>
      <c r="BW172" s="72"/>
      <c r="BX172" s="71">
        <f t="shared" si="923"/>
        <v>0</v>
      </c>
      <c r="BY172" s="72"/>
      <c r="BZ172" s="79">
        <f t="shared" si="924"/>
        <v>0</v>
      </c>
      <c r="CA172" s="72"/>
      <c r="CB172" s="71">
        <f t="shared" si="925"/>
        <v>0</v>
      </c>
      <c r="CC172" s="72"/>
      <c r="CD172" s="71">
        <f t="shared" si="926"/>
        <v>0</v>
      </c>
      <c r="CE172" s="72"/>
      <c r="CF172" s="71">
        <f t="shared" si="927"/>
        <v>0</v>
      </c>
      <c r="CG172" s="72"/>
      <c r="CH172" s="72">
        <f t="shared" si="928"/>
        <v>0</v>
      </c>
      <c r="CI172" s="72"/>
      <c r="CJ172" s="71">
        <f t="shared" si="929"/>
        <v>0</v>
      </c>
      <c r="CK172" s="72"/>
      <c r="CL172" s="71">
        <f t="shared" si="930"/>
        <v>0</v>
      </c>
      <c r="CM172" s="72"/>
      <c r="CN172" s="71">
        <f t="shared" si="931"/>
        <v>0</v>
      </c>
      <c r="CO172" s="72"/>
      <c r="CP172" s="71">
        <f t="shared" si="932"/>
        <v>0</v>
      </c>
      <c r="CQ172" s="72"/>
      <c r="CR172" s="71">
        <f t="shared" si="933"/>
        <v>0</v>
      </c>
      <c r="CS172" s="72"/>
      <c r="CT172" s="71">
        <f t="shared" si="934"/>
        <v>0</v>
      </c>
      <c r="CU172" s="72"/>
      <c r="CV172" s="71">
        <f t="shared" si="935"/>
        <v>0</v>
      </c>
      <c r="CW172" s="86">
        <v>0</v>
      </c>
      <c r="CX172" s="71">
        <f t="shared" si="936"/>
        <v>0</v>
      </c>
      <c r="CY172" s="72"/>
      <c r="CZ172" s="71">
        <f t="shared" si="937"/>
        <v>0</v>
      </c>
      <c r="DA172" s="72"/>
      <c r="DB172" s="77">
        <f t="shared" si="938"/>
        <v>0</v>
      </c>
      <c r="DC172" s="72"/>
      <c r="DD172" s="71">
        <f t="shared" si="939"/>
        <v>0</v>
      </c>
      <c r="DE172" s="87"/>
      <c r="DF172" s="71">
        <f t="shared" si="940"/>
        <v>0</v>
      </c>
      <c r="DG172" s="72"/>
      <c r="DH172" s="71">
        <f t="shared" si="941"/>
        <v>0</v>
      </c>
      <c r="DI172" s="72"/>
      <c r="DJ172" s="71">
        <f t="shared" si="942"/>
        <v>0</v>
      </c>
      <c r="DK172" s="72"/>
      <c r="DL172" s="79">
        <f t="shared" si="943"/>
        <v>0</v>
      </c>
      <c r="DM172" s="81">
        <f t="shared" si="944"/>
        <v>120</v>
      </c>
      <c r="DN172" s="79">
        <f t="shared" si="944"/>
        <v>12187929.600000001</v>
      </c>
    </row>
    <row r="173" spans="1:118" ht="48" customHeight="1" x14ac:dyDescent="0.25">
      <c r="A173" s="82"/>
      <c r="B173" s="83">
        <v>141</v>
      </c>
      <c r="C173" s="65" t="s">
        <v>297</v>
      </c>
      <c r="D173" s="66">
        <v>22900</v>
      </c>
      <c r="E173" s="84">
        <v>4.25</v>
      </c>
      <c r="F173" s="84"/>
      <c r="G173" s="67">
        <v>1</v>
      </c>
      <c r="H173" s="68"/>
      <c r="I173" s="66">
        <v>1.4</v>
      </c>
      <c r="J173" s="66">
        <v>1.68</v>
      </c>
      <c r="K173" s="66">
        <v>2.23</v>
      </c>
      <c r="L173" s="69">
        <v>2.57</v>
      </c>
      <c r="M173" s="72">
        <v>1</v>
      </c>
      <c r="N173" s="71">
        <f t="shared" si="890"/>
        <v>149880.5</v>
      </c>
      <c r="O173" s="72">
        <v>0</v>
      </c>
      <c r="P173" s="72">
        <f t="shared" si="893"/>
        <v>0</v>
      </c>
      <c r="Q173" s="72"/>
      <c r="R173" s="71">
        <f t="shared" si="894"/>
        <v>0</v>
      </c>
      <c r="S173" s="72"/>
      <c r="T173" s="71">
        <f t="shared" si="895"/>
        <v>0</v>
      </c>
      <c r="U173" s="72">
        <v>8</v>
      </c>
      <c r="V173" s="71">
        <f t="shared" si="896"/>
        <v>1199044</v>
      </c>
      <c r="W173" s="72"/>
      <c r="X173" s="71">
        <f t="shared" si="897"/>
        <v>0</v>
      </c>
      <c r="Y173" s="72"/>
      <c r="Z173" s="71">
        <f t="shared" si="898"/>
        <v>0</v>
      </c>
      <c r="AA173" s="72"/>
      <c r="AB173" s="71">
        <f t="shared" si="899"/>
        <v>0</v>
      </c>
      <c r="AC173" s="72"/>
      <c r="AD173" s="71">
        <f t="shared" si="900"/>
        <v>0</v>
      </c>
      <c r="AE173" s="72"/>
      <c r="AF173" s="71">
        <f t="shared" si="901"/>
        <v>0</v>
      </c>
      <c r="AG173" s="133"/>
      <c r="AH173" s="71">
        <f t="shared" si="902"/>
        <v>0</v>
      </c>
      <c r="AI173" s="72"/>
      <c r="AJ173" s="71">
        <f t="shared" si="903"/>
        <v>0</v>
      </c>
      <c r="AK173" s="86">
        <v>0</v>
      </c>
      <c r="AL173" s="71">
        <f t="shared" si="904"/>
        <v>0</v>
      </c>
      <c r="AM173" s="72"/>
      <c r="AN173" s="77">
        <f t="shared" si="905"/>
        <v>0</v>
      </c>
      <c r="AO173" s="72"/>
      <c r="AP173" s="71">
        <f t="shared" si="906"/>
        <v>0</v>
      </c>
      <c r="AQ173" s="72"/>
      <c r="AR173" s="72">
        <f t="shared" si="907"/>
        <v>0</v>
      </c>
      <c r="AS173" s="72"/>
      <c r="AT173" s="72">
        <f t="shared" si="908"/>
        <v>0</v>
      </c>
      <c r="AU173" s="72"/>
      <c r="AV173" s="71">
        <f t="shared" si="909"/>
        <v>0</v>
      </c>
      <c r="AW173" s="72"/>
      <c r="AX173" s="71">
        <f t="shared" si="910"/>
        <v>0</v>
      </c>
      <c r="AY173" s="72"/>
      <c r="AZ173" s="71">
        <f t="shared" si="911"/>
        <v>0</v>
      </c>
      <c r="BA173" s="72"/>
      <c r="BB173" s="71">
        <f t="shared" si="912"/>
        <v>0</v>
      </c>
      <c r="BC173" s="72"/>
      <c r="BD173" s="71">
        <f t="shared" si="913"/>
        <v>0</v>
      </c>
      <c r="BE173" s="72"/>
      <c r="BF173" s="71">
        <f t="shared" si="914"/>
        <v>0</v>
      </c>
      <c r="BG173" s="72"/>
      <c r="BH173" s="71">
        <f t="shared" si="915"/>
        <v>0</v>
      </c>
      <c r="BI173" s="72"/>
      <c r="BJ173" s="71">
        <f t="shared" si="916"/>
        <v>0</v>
      </c>
      <c r="BK173" s="72"/>
      <c r="BL173" s="71">
        <f t="shared" si="917"/>
        <v>0</v>
      </c>
      <c r="BM173" s="72"/>
      <c r="BN173" s="71">
        <f t="shared" si="918"/>
        <v>0</v>
      </c>
      <c r="BO173" s="72"/>
      <c r="BP173" s="71">
        <f t="shared" si="919"/>
        <v>0</v>
      </c>
      <c r="BQ173" s="72"/>
      <c r="BR173" s="71">
        <f t="shared" si="920"/>
        <v>0</v>
      </c>
      <c r="BS173" s="72"/>
      <c r="BT173" s="71">
        <f t="shared" si="921"/>
        <v>0</v>
      </c>
      <c r="BU173" s="72"/>
      <c r="BV173" s="71">
        <f t="shared" si="922"/>
        <v>0</v>
      </c>
      <c r="BW173" s="72"/>
      <c r="BX173" s="71">
        <f t="shared" si="923"/>
        <v>0</v>
      </c>
      <c r="BY173" s="72"/>
      <c r="BZ173" s="79">
        <f t="shared" si="924"/>
        <v>0</v>
      </c>
      <c r="CA173" s="72"/>
      <c r="CB173" s="71">
        <f t="shared" si="925"/>
        <v>0</v>
      </c>
      <c r="CC173" s="72"/>
      <c r="CD173" s="71">
        <f t="shared" si="926"/>
        <v>0</v>
      </c>
      <c r="CE173" s="72"/>
      <c r="CF173" s="71">
        <f t="shared" si="927"/>
        <v>0</v>
      </c>
      <c r="CG173" s="72"/>
      <c r="CH173" s="72">
        <f t="shared" si="928"/>
        <v>0</v>
      </c>
      <c r="CI173" s="72"/>
      <c r="CJ173" s="71">
        <f t="shared" si="929"/>
        <v>0</v>
      </c>
      <c r="CK173" s="72"/>
      <c r="CL173" s="71">
        <f t="shared" si="930"/>
        <v>0</v>
      </c>
      <c r="CM173" s="72"/>
      <c r="CN173" s="71">
        <f t="shared" si="931"/>
        <v>0</v>
      </c>
      <c r="CO173" s="72"/>
      <c r="CP173" s="71">
        <f t="shared" si="932"/>
        <v>0</v>
      </c>
      <c r="CQ173" s="72"/>
      <c r="CR173" s="71">
        <f t="shared" si="933"/>
        <v>0</v>
      </c>
      <c r="CS173" s="72"/>
      <c r="CT173" s="71">
        <f t="shared" si="934"/>
        <v>0</v>
      </c>
      <c r="CU173" s="72"/>
      <c r="CV173" s="71">
        <f t="shared" si="935"/>
        <v>0</v>
      </c>
      <c r="CW173" s="86">
        <v>0</v>
      </c>
      <c r="CX173" s="71">
        <f t="shared" si="936"/>
        <v>0</v>
      </c>
      <c r="CY173" s="72"/>
      <c r="CZ173" s="71">
        <f t="shared" si="937"/>
        <v>0</v>
      </c>
      <c r="DA173" s="72"/>
      <c r="DB173" s="77">
        <f t="shared" si="938"/>
        <v>0</v>
      </c>
      <c r="DC173" s="72"/>
      <c r="DD173" s="71">
        <f t="shared" si="939"/>
        <v>0</v>
      </c>
      <c r="DE173" s="87"/>
      <c r="DF173" s="71">
        <f t="shared" si="940"/>
        <v>0</v>
      </c>
      <c r="DG173" s="72"/>
      <c r="DH173" s="71">
        <f t="shared" si="941"/>
        <v>0</v>
      </c>
      <c r="DI173" s="72"/>
      <c r="DJ173" s="71">
        <f t="shared" si="942"/>
        <v>0</v>
      </c>
      <c r="DK173" s="72"/>
      <c r="DL173" s="79">
        <f t="shared" si="943"/>
        <v>0</v>
      </c>
      <c r="DM173" s="81">
        <f t="shared" si="944"/>
        <v>9</v>
      </c>
      <c r="DN173" s="79">
        <f t="shared" si="944"/>
        <v>1348924.5</v>
      </c>
    </row>
    <row r="174" spans="1:118" ht="45" customHeight="1" x14ac:dyDescent="0.25">
      <c r="A174" s="82"/>
      <c r="B174" s="83">
        <v>142</v>
      </c>
      <c r="C174" s="65" t="s">
        <v>298</v>
      </c>
      <c r="D174" s="66">
        <v>22900</v>
      </c>
      <c r="E174" s="84">
        <v>2.56</v>
      </c>
      <c r="F174" s="84"/>
      <c r="G174" s="67">
        <v>1</v>
      </c>
      <c r="H174" s="68"/>
      <c r="I174" s="66">
        <v>1.4</v>
      </c>
      <c r="J174" s="66">
        <v>1.68</v>
      </c>
      <c r="K174" s="66">
        <v>2.23</v>
      </c>
      <c r="L174" s="69">
        <v>2.57</v>
      </c>
      <c r="M174" s="72"/>
      <c r="N174" s="71">
        <f t="shared" si="890"/>
        <v>0</v>
      </c>
      <c r="O174" s="72">
        <v>0</v>
      </c>
      <c r="P174" s="72">
        <f t="shared" si="893"/>
        <v>0</v>
      </c>
      <c r="Q174" s="72"/>
      <c r="R174" s="71">
        <f t="shared" si="894"/>
        <v>0</v>
      </c>
      <c r="S174" s="72"/>
      <c r="T174" s="71">
        <f t="shared" si="895"/>
        <v>0</v>
      </c>
      <c r="U174" s="72"/>
      <c r="V174" s="71">
        <f t="shared" si="896"/>
        <v>0</v>
      </c>
      <c r="W174" s="72"/>
      <c r="X174" s="71">
        <f t="shared" si="897"/>
        <v>0</v>
      </c>
      <c r="Y174" s="72"/>
      <c r="Z174" s="71">
        <f t="shared" si="898"/>
        <v>0</v>
      </c>
      <c r="AA174" s="72"/>
      <c r="AB174" s="71">
        <f t="shared" si="899"/>
        <v>0</v>
      </c>
      <c r="AC174" s="72"/>
      <c r="AD174" s="71">
        <f t="shared" si="900"/>
        <v>0</v>
      </c>
      <c r="AE174" s="72"/>
      <c r="AF174" s="71">
        <f t="shared" si="901"/>
        <v>0</v>
      </c>
      <c r="AG174" s="133"/>
      <c r="AH174" s="71">
        <f t="shared" si="902"/>
        <v>0</v>
      </c>
      <c r="AI174" s="72"/>
      <c r="AJ174" s="71">
        <f t="shared" si="903"/>
        <v>0</v>
      </c>
      <c r="AK174" s="86">
        <v>0</v>
      </c>
      <c r="AL174" s="71">
        <f t="shared" si="904"/>
        <v>0</v>
      </c>
      <c r="AM174" s="72"/>
      <c r="AN174" s="77">
        <f t="shared" si="905"/>
        <v>0</v>
      </c>
      <c r="AO174" s="72"/>
      <c r="AP174" s="71">
        <f t="shared" si="906"/>
        <v>0</v>
      </c>
      <c r="AQ174" s="72"/>
      <c r="AR174" s="72">
        <f t="shared" si="907"/>
        <v>0</v>
      </c>
      <c r="AS174" s="72"/>
      <c r="AT174" s="72">
        <f t="shared" si="908"/>
        <v>0</v>
      </c>
      <c r="AU174" s="72"/>
      <c r="AV174" s="71">
        <f t="shared" si="909"/>
        <v>0</v>
      </c>
      <c r="AW174" s="72"/>
      <c r="AX174" s="71">
        <f t="shared" si="910"/>
        <v>0</v>
      </c>
      <c r="AY174" s="72"/>
      <c r="AZ174" s="71">
        <f t="shared" si="911"/>
        <v>0</v>
      </c>
      <c r="BA174" s="72"/>
      <c r="BB174" s="71">
        <f t="shared" si="912"/>
        <v>0</v>
      </c>
      <c r="BC174" s="72"/>
      <c r="BD174" s="71">
        <f t="shared" si="913"/>
        <v>0</v>
      </c>
      <c r="BE174" s="72"/>
      <c r="BF174" s="71">
        <f t="shared" si="914"/>
        <v>0</v>
      </c>
      <c r="BG174" s="72"/>
      <c r="BH174" s="71">
        <f t="shared" si="915"/>
        <v>0</v>
      </c>
      <c r="BI174" s="72"/>
      <c r="BJ174" s="71">
        <f t="shared" si="916"/>
        <v>0</v>
      </c>
      <c r="BK174" s="72"/>
      <c r="BL174" s="71">
        <f t="shared" si="917"/>
        <v>0</v>
      </c>
      <c r="BM174" s="72"/>
      <c r="BN174" s="71">
        <f t="shared" si="918"/>
        <v>0</v>
      </c>
      <c r="BO174" s="72"/>
      <c r="BP174" s="71">
        <f t="shared" si="919"/>
        <v>0</v>
      </c>
      <c r="BQ174" s="72"/>
      <c r="BR174" s="71">
        <f t="shared" si="920"/>
        <v>0</v>
      </c>
      <c r="BS174" s="72"/>
      <c r="BT174" s="71">
        <f t="shared" si="921"/>
        <v>0</v>
      </c>
      <c r="BU174" s="72"/>
      <c r="BV174" s="71">
        <f t="shared" si="922"/>
        <v>0</v>
      </c>
      <c r="BW174" s="72"/>
      <c r="BX174" s="71">
        <f t="shared" si="923"/>
        <v>0</v>
      </c>
      <c r="BY174" s="72"/>
      <c r="BZ174" s="79">
        <f t="shared" si="924"/>
        <v>0</v>
      </c>
      <c r="CA174" s="72"/>
      <c r="CB174" s="71">
        <f t="shared" si="925"/>
        <v>0</v>
      </c>
      <c r="CC174" s="72"/>
      <c r="CD174" s="71">
        <f t="shared" si="926"/>
        <v>0</v>
      </c>
      <c r="CE174" s="72"/>
      <c r="CF174" s="71">
        <f t="shared" si="927"/>
        <v>0</v>
      </c>
      <c r="CG174" s="72"/>
      <c r="CH174" s="72">
        <f t="shared" si="928"/>
        <v>0</v>
      </c>
      <c r="CI174" s="72"/>
      <c r="CJ174" s="71">
        <f t="shared" si="929"/>
        <v>0</v>
      </c>
      <c r="CK174" s="72"/>
      <c r="CL174" s="71">
        <f t="shared" si="930"/>
        <v>0</v>
      </c>
      <c r="CM174" s="72"/>
      <c r="CN174" s="71">
        <f t="shared" si="931"/>
        <v>0</v>
      </c>
      <c r="CO174" s="72"/>
      <c r="CP174" s="71">
        <f t="shared" si="932"/>
        <v>0</v>
      </c>
      <c r="CQ174" s="72"/>
      <c r="CR174" s="71">
        <f t="shared" si="933"/>
        <v>0</v>
      </c>
      <c r="CS174" s="72"/>
      <c r="CT174" s="71">
        <f t="shared" si="934"/>
        <v>0</v>
      </c>
      <c r="CU174" s="72"/>
      <c r="CV174" s="71">
        <f t="shared" si="935"/>
        <v>0</v>
      </c>
      <c r="CW174" s="86">
        <v>0</v>
      </c>
      <c r="CX174" s="71">
        <f t="shared" si="936"/>
        <v>0</v>
      </c>
      <c r="CY174" s="72"/>
      <c r="CZ174" s="71">
        <f t="shared" si="937"/>
        <v>0</v>
      </c>
      <c r="DA174" s="72"/>
      <c r="DB174" s="77">
        <f t="shared" si="938"/>
        <v>0</v>
      </c>
      <c r="DC174" s="72"/>
      <c r="DD174" s="71">
        <f t="shared" si="939"/>
        <v>0</v>
      </c>
      <c r="DE174" s="87"/>
      <c r="DF174" s="71">
        <f t="shared" si="940"/>
        <v>0</v>
      </c>
      <c r="DG174" s="72"/>
      <c r="DH174" s="71">
        <f t="shared" si="941"/>
        <v>0</v>
      </c>
      <c r="DI174" s="72"/>
      <c r="DJ174" s="71">
        <f t="shared" si="942"/>
        <v>0</v>
      </c>
      <c r="DK174" s="72"/>
      <c r="DL174" s="79">
        <f t="shared" si="943"/>
        <v>0</v>
      </c>
      <c r="DM174" s="81">
        <f t="shared" si="944"/>
        <v>0</v>
      </c>
      <c r="DN174" s="79">
        <f t="shared" si="944"/>
        <v>0</v>
      </c>
    </row>
    <row r="175" spans="1:118" ht="45" customHeight="1" x14ac:dyDescent="0.25">
      <c r="A175" s="82"/>
      <c r="B175" s="83">
        <v>143</v>
      </c>
      <c r="C175" s="65" t="s">
        <v>299</v>
      </c>
      <c r="D175" s="66">
        <v>22900</v>
      </c>
      <c r="E175" s="84">
        <v>3.6</v>
      </c>
      <c r="F175" s="84"/>
      <c r="G175" s="67">
        <v>1</v>
      </c>
      <c r="H175" s="68"/>
      <c r="I175" s="66">
        <v>1.4</v>
      </c>
      <c r="J175" s="66">
        <v>1.68</v>
      </c>
      <c r="K175" s="66">
        <v>2.23</v>
      </c>
      <c r="L175" s="69">
        <v>2.57</v>
      </c>
      <c r="M175" s="72">
        <v>5</v>
      </c>
      <c r="N175" s="71">
        <f t="shared" si="890"/>
        <v>634788</v>
      </c>
      <c r="O175" s="72">
        <v>0</v>
      </c>
      <c r="P175" s="72">
        <f t="shared" si="893"/>
        <v>0</v>
      </c>
      <c r="Q175" s="72"/>
      <c r="R175" s="71">
        <f t="shared" si="894"/>
        <v>0</v>
      </c>
      <c r="S175" s="72"/>
      <c r="T175" s="71">
        <f t="shared" si="895"/>
        <v>0</v>
      </c>
      <c r="U175" s="72">
        <v>80</v>
      </c>
      <c r="V175" s="71">
        <f t="shared" si="896"/>
        <v>10156608</v>
      </c>
      <c r="W175" s="72"/>
      <c r="X175" s="71">
        <f t="shared" si="897"/>
        <v>0</v>
      </c>
      <c r="Y175" s="72"/>
      <c r="Z175" s="71">
        <f t="shared" si="898"/>
        <v>0</v>
      </c>
      <c r="AA175" s="72"/>
      <c r="AB175" s="71">
        <f t="shared" si="899"/>
        <v>0</v>
      </c>
      <c r="AC175" s="72">
        <v>1</v>
      </c>
      <c r="AD175" s="71">
        <f t="shared" si="900"/>
        <v>126957.59999999999</v>
      </c>
      <c r="AE175" s="72"/>
      <c r="AF175" s="71">
        <f t="shared" si="901"/>
        <v>0</v>
      </c>
      <c r="AG175" s="133"/>
      <c r="AH175" s="71">
        <f t="shared" si="902"/>
        <v>0</v>
      </c>
      <c r="AI175" s="72"/>
      <c r="AJ175" s="71">
        <f t="shared" si="903"/>
        <v>0</v>
      </c>
      <c r="AK175" s="86">
        <v>0</v>
      </c>
      <c r="AL175" s="71">
        <f t="shared" si="904"/>
        <v>0</v>
      </c>
      <c r="AM175" s="72"/>
      <c r="AN175" s="77">
        <f t="shared" si="905"/>
        <v>0</v>
      </c>
      <c r="AO175" s="72"/>
      <c r="AP175" s="71">
        <f t="shared" si="906"/>
        <v>0</v>
      </c>
      <c r="AQ175" s="72"/>
      <c r="AR175" s="72">
        <f t="shared" si="907"/>
        <v>0</v>
      </c>
      <c r="AS175" s="72"/>
      <c r="AT175" s="72">
        <f t="shared" si="908"/>
        <v>0</v>
      </c>
      <c r="AU175" s="72"/>
      <c r="AV175" s="71">
        <f t="shared" si="909"/>
        <v>0</v>
      </c>
      <c r="AW175" s="72"/>
      <c r="AX175" s="71">
        <f t="shared" si="910"/>
        <v>0</v>
      </c>
      <c r="AY175" s="72"/>
      <c r="AZ175" s="71">
        <f t="shared" si="911"/>
        <v>0</v>
      </c>
      <c r="BA175" s="72"/>
      <c r="BB175" s="71">
        <f t="shared" si="912"/>
        <v>0</v>
      </c>
      <c r="BC175" s="72"/>
      <c r="BD175" s="71">
        <f t="shared" si="913"/>
        <v>0</v>
      </c>
      <c r="BE175" s="72">
        <v>2</v>
      </c>
      <c r="BF175" s="71">
        <f t="shared" si="914"/>
        <v>276998.39999999997</v>
      </c>
      <c r="BG175" s="72"/>
      <c r="BH175" s="71">
        <f t="shared" si="915"/>
        <v>0</v>
      </c>
      <c r="BI175" s="72"/>
      <c r="BJ175" s="71">
        <f t="shared" si="916"/>
        <v>0</v>
      </c>
      <c r="BK175" s="72"/>
      <c r="BL175" s="71">
        <f t="shared" si="917"/>
        <v>0</v>
      </c>
      <c r="BM175" s="72"/>
      <c r="BN175" s="71">
        <f t="shared" si="918"/>
        <v>0</v>
      </c>
      <c r="BO175" s="72"/>
      <c r="BP175" s="71">
        <f t="shared" si="919"/>
        <v>0</v>
      </c>
      <c r="BQ175" s="72"/>
      <c r="BR175" s="71">
        <f t="shared" si="920"/>
        <v>0</v>
      </c>
      <c r="BS175" s="72"/>
      <c r="BT175" s="71">
        <f t="shared" si="921"/>
        <v>0</v>
      </c>
      <c r="BU175" s="72"/>
      <c r="BV175" s="71">
        <f t="shared" si="922"/>
        <v>0</v>
      </c>
      <c r="BW175" s="72"/>
      <c r="BX175" s="71">
        <f t="shared" si="923"/>
        <v>0</v>
      </c>
      <c r="BY175" s="72"/>
      <c r="BZ175" s="79">
        <f t="shared" si="924"/>
        <v>0</v>
      </c>
      <c r="CA175" s="72"/>
      <c r="CB175" s="71">
        <f t="shared" si="925"/>
        <v>0</v>
      </c>
      <c r="CC175" s="72"/>
      <c r="CD175" s="71">
        <f t="shared" si="926"/>
        <v>0</v>
      </c>
      <c r="CE175" s="72"/>
      <c r="CF175" s="71">
        <f t="shared" si="927"/>
        <v>0</v>
      </c>
      <c r="CG175" s="72"/>
      <c r="CH175" s="72">
        <f t="shared" si="928"/>
        <v>0</v>
      </c>
      <c r="CI175" s="72"/>
      <c r="CJ175" s="71">
        <f t="shared" si="929"/>
        <v>0</v>
      </c>
      <c r="CK175" s="72"/>
      <c r="CL175" s="71">
        <f t="shared" si="930"/>
        <v>0</v>
      </c>
      <c r="CM175" s="72"/>
      <c r="CN175" s="71">
        <f t="shared" si="931"/>
        <v>0</v>
      </c>
      <c r="CO175" s="72"/>
      <c r="CP175" s="71">
        <f t="shared" si="932"/>
        <v>0</v>
      </c>
      <c r="CQ175" s="72"/>
      <c r="CR175" s="71">
        <f t="shared" si="933"/>
        <v>0</v>
      </c>
      <c r="CS175" s="72"/>
      <c r="CT175" s="71">
        <f t="shared" si="934"/>
        <v>0</v>
      </c>
      <c r="CU175" s="72"/>
      <c r="CV175" s="71">
        <f t="shared" si="935"/>
        <v>0</v>
      </c>
      <c r="CW175" s="86">
        <v>0</v>
      </c>
      <c r="CX175" s="71">
        <f t="shared" si="936"/>
        <v>0</v>
      </c>
      <c r="CY175" s="72"/>
      <c r="CZ175" s="71">
        <f t="shared" si="937"/>
        <v>0</v>
      </c>
      <c r="DA175" s="72"/>
      <c r="DB175" s="77">
        <f t="shared" si="938"/>
        <v>0</v>
      </c>
      <c r="DC175" s="72"/>
      <c r="DD175" s="71">
        <f t="shared" si="939"/>
        <v>0</v>
      </c>
      <c r="DE175" s="87"/>
      <c r="DF175" s="71">
        <f t="shared" si="940"/>
        <v>0</v>
      </c>
      <c r="DG175" s="72"/>
      <c r="DH175" s="71">
        <f t="shared" si="941"/>
        <v>0</v>
      </c>
      <c r="DI175" s="72"/>
      <c r="DJ175" s="71">
        <f t="shared" si="942"/>
        <v>0</v>
      </c>
      <c r="DK175" s="72"/>
      <c r="DL175" s="79">
        <f t="shared" si="943"/>
        <v>0</v>
      </c>
      <c r="DM175" s="81">
        <f t="shared" si="944"/>
        <v>88</v>
      </c>
      <c r="DN175" s="79">
        <f t="shared" si="944"/>
        <v>11195352</v>
      </c>
    </row>
    <row r="176" spans="1:118" ht="34.5" customHeight="1" x14ac:dyDescent="0.25">
      <c r="A176" s="82"/>
      <c r="B176" s="83">
        <v>144</v>
      </c>
      <c r="C176" s="65" t="s">
        <v>300</v>
      </c>
      <c r="D176" s="66">
        <v>22900</v>
      </c>
      <c r="E176" s="84">
        <v>4.2699999999999996</v>
      </c>
      <c r="F176" s="84"/>
      <c r="G176" s="67">
        <v>1</v>
      </c>
      <c r="H176" s="68"/>
      <c r="I176" s="66">
        <v>1.4</v>
      </c>
      <c r="J176" s="66">
        <v>1.68</v>
      </c>
      <c r="K176" s="66">
        <v>2.23</v>
      </c>
      <c r="L176" s="69">
        <v>2.57</v>
      </c>
      <c r="M176" s="72">
        <v>109</v>
      </c>
      <c r="N176" s="71">
        <f>(M176*$D176*$E176*$G176*$I176*$N$12)</f>
        <v>16413854.379999999</v>
      </c>
      <c r="O176" s="72">
        <v>0</v>
      </c>
      <c r="P176" s="72">
        <f t="shared" si="893"/>
        <v>0</v>
      </c>
      <c r="Q176" s="72"/>
      <c r="R176" s="71">
        <f t="shared" si="894"/>
        <v>0</v>
      </c>
      <c r="S176" s="72"/>
      <c r="T176" s="71">
        <f t="shared" si="895"/>
        <v>0</v>
      </c>
      <c r="U176" s="72"/>
      <c r="V176" s="71">
        <f t="shared" si="896"/>
        <v>0</v>
      </c>
      <c r="W176" s="72">
        <v>0</v>
      </c>
      <c r="X176" s="71">
        <f t="shared" si="897"/>
        <v>0</v>
      </c>
      <c r="Y176" s="72"/>
      <c r="Z176" s="71">
        <f t="shared" si="898"/>
        <v>0</v>
      </c>
      <c r="AA176" s="72">
        <v>0</v>
      </c>
      <c r="AB176" s="71">
        <f t="shared" si="899"/>
        <v>0</v>
      </c>
      <c r="AC176" s="72"/>
      <c r="AD176" s="71">
        <f t="shared" si="900"/>
        <v>0</v>
      </c>
      <c r="AE176" s="72">
        <v>0</v>
      </c>
      <c r="AF176" s="71">
        <f t="shared" si="901"/>
        <v>0</v>
      </c>
      <c r="AG176" s="133"/>
      <c r="AH176" s="71">
        <f t="shared" si="902"/>
        <v>0</v>
      </c>
      <c r="AI176" s="72"/>
      <c r="AJ176" s="71">
        <f t="shared" si="903"/>
        <v>0</v>
      </c>
      <c r="AK176" s="85">
        <v>0</v>
      </c>
      <c r="AL176" s="71">
        <f t="shared" si="904"/>
        <v>0</v>
      </c>
      <c r="AM176" s="72">
        <v>0</v>
      </c>
      <c r="AN176" s="77">
        <f t="shared" si="905"/>
        <v>0</v>
      </c>
      <c r="AO176" s="72"/>
      <c r="AP176" s="71">
        <f t="shared" si="906"/>
        <v>0</v>
      </c>
      <c r="AQ176" s="72">
        <v>0</v>
      </c>
      <c r="AR176" s="72">
        <f t="shared" si="907"/>
        <v>0</v>
      </c>
      <c r="AS176" s="72">
        <v>0</v>
      </c>
      <c r="AT176" s="72">
        <f t="shared" si="908"/>
        <v>0</v>
      </c>
      <c r="AU176" s="72">
        <v>0</v>
      </c>
      <c r="AV176" s="71">
        <f t="shared" si="909"/>
        <v>0</v>
      </c>
      <c r="AW176" s="72">
        <v>0</v>
      </c>
      <c r="AX176" s="71">
        <f t="shared" si="910"/>
        <v>0</v>
      </c>
      <c r="AY176" s="72">
        <v>0</v>
      </c>
      <c r="AZ176" s="71">
        <f t="shared" si="911"/>
        <v>0</v>
      </c>
      <c r="BA176" s="72"/>
      <c r="BB176" s="71">
        <f t="shared" si="912"/>
        <v>0</v>
      </c>
      <c r="BC176" s="72"/>
      <c r="BD176" s="71">
        <f t="shared" si="913"/>
        <v>0</v>
      </c>
      <c r="BE176" s="72"/>
      <c r="BF176" s="71">
        <f t="shared" si="914"/>
        <v>0</v>
      </c>
      <c r="BG176" s="72"/>
      <c r="BH176" s="71">
        <f t="shared" si="915"/>
        <v>0</v>
      </c>
      <c r="BI176" s="72">
        <v>0</v>
      </c>
      <c r="BJ176" s="71">
        <f t="shared" si="916"/>
        <v>0</v>
      </c>
      <c r="BK176" s="72">
        <v>0</v>
      </c>
      <c r="BL176" s="71">
        <f t="shared" si="917"/>
        <v>0</v>
      </c>
      <c r="BM176" s="72"/>
      <c r="BN176" s="71">
        <f t="shared" si="918"/>
        <v>0</v>
      </c>
      <c r="BO176" s="72"/>
      <c r="BP176" s="71">
        <f t="shared" si="919"/>
        <v>0</v>
      </c>
      <c r="BQ176" s="72"/>
      <c r="BR176" s="71">
        <f t="shared" si="920"/>
        <v>0</v>
      </c>
      <c r="BS176" s="72"/>
      <c r="BT176" s="71">
        <f t="shared" si="921"/>
        <v>0</v>
      </c>
      <c r="BU176" s="72"/>
      <c r="BV176" s="71">
        <f t="shared" si="922"/>
        <v>0</v>
      </c>
      <c r="BW176" s="72"/>
      <c r="BX176" s="71">
        <f t="shared" si="923"/>
        <v>0</v>
      </c>
      <c r="BY176" s="72"/>
      <c r="BZ176" s="79">
        <f t="shared" si="924"/>
        <v>0</v>
      </c>
      <c r="CA176" s="72">
        <v>0</v>
      </c>
      <c r="CB176" s="71">
        <f t="shared" si="925"/>
        <v>0</v>
      </c>
      <c r="CC176" s="72">
        <v>0</v>
      </c>
      <c r="CD176" s="71">
        <f t="shared" si="926"/>
        <v>0</v>
      </c>
      <c r="CE176" s="72">
        <v>0</v>
      </c>
      <c r="CF176" s="71">
        <f t="shared" si="927"/>
        <v>0</v>
      </c>
      <c r="CG176" s="72"/>
      <c r="CH176" s="72">
        <f t="shared" si="928"/>
        <v>0</v>
      </c>
      <c r="CI176" s="72"/>
      <c r="CJ176" s="71">
        <f t="shared" si="929"/>
        <v>0</v>
      </c>
      <c r="CK176" s="72">
        <v>0</v>
      </c>
      <c r="CL176" s="71">
        <f t="shared" si="930"/>
        <v>0</v>
      </c>
      <c r="CM176" s="72"/>
      <c r="CN176" s="71">
        <f t="shared" si="931"/>
        <v>0</v>
      </c>
      <c r="CO176" s="72"/>
      <c r="CP176" s="71">
        <f t="shared" si="932"/>
        <v>0</v>
      </c>
      <c r="CQ176" s="72"/>
      <c r="CR176" s="71">
        <f t="shared" si="933"/>
        <v>0</v>
      </c>
      <c r="CS176" s="72"/>
      <c r="CT176" s="71">
        <f t="shared" si="934"/>
        <v>0</v>
      </c>
      <c r="CU176" s="72">
        <v>0</v>
      </c>
      <c r="CV176" s="71">
        <f t="shared" si="935"/>
        <v>0</v>
      </c>
      <c r="CW176" s="86">
        <v>0</v>
      </c>
      <c r="CX176" s="71">
        <f t="shared" si="936"/>
        <v>0</v>
      </c>
      <c r="CY176" s="72"/>
      <c r="CZ176" s="71">
        <f t="shared" si="937"/>
        <v>0</v>
      </c>
      <c r="DA176" s="72">
        <v>0</v>
      </c>
      <c r="DB176" s="77">
        <f t="shared" si="938"/>
        <v>0</v>
      </c>
      <c r="DC176" s="72">
        <v>0</v>
      </c>
      <c r="DD176" s="71">
        <f t="shared" si="939"/>
        <v>0</v>
      </c>
      <c r="DE176" s="87"/>
      <c r="DF176" s="71">
        <f t="shared" si="940"/>
        <v>0</v>
      </c>
      <c r="DG176" s="72"/>
      <c r="DH176" s="71">
        <f t="shared" si="941"/>
        <v>0</v>
      </c>
      <c r="DI176" s="72"/>
      <c r="DJ176" s="71">
        <f t="shared" si="942"/>
        <v>0</v>
      </c>
      <c r="DK176" s="72"/>
      <c r="DL176" s="79">
        <f t="shared" si="943"/>
        <v>0</v>
      </c>
      <c r="DM176" s="81">
        <f t="shared" si="944"/>
        <v>109</v>
      </c>
      <c r="DN176" s="79">
        <f t="shared" si="944"/>
        <v>16413854.379999999</v>
      </c>
    </row>
    <row r="177" spans="1:118" ht="64.5" customHeight="1" x14ac:dyDescent="0.25">
      <c r="A177" s="82"/>
      <c r="B177" s="83">
        <v>145</v>
      </c>
      <c r="C177" s="65" t="s">
        <v>301</v>
      </c>
      <c r="D177" s="66">
        <v>22900</v>
      </c>
      <c r="E177" s="84">
        <v>3.46</v>
      </c>
      <c r="F177" s="84"/>
      <c r="G177" s="67">
        <v>1</v>
      </c>
      <c r="H177" s="68"/>
      <c r="I177" s="66">
        <v>1.4</v>
      </c>
      <c r="J177" s="66">
        <v>1.68</v>
      </c>
      <c r="K177" s="66">
        <v>2.23</v>
      </c>
      <c r="L177" s="69">
        <v>2.57</v>
      </c>
      <c r="M177" s="72">
        <v>398</v>
      </c>
      <c r="N177" s="71">
        <f>(M177*$D177*$E177*$G177*$I177*$N$12)</f>
        <v>48564103.280000001</v>
      </c>
      <c r="O177" s="72">
        <v>0</v>
      </c>
      <c r="P177" s="72">
        <f t="shared" si="893"/>
        <v>0</v>
      </c>
      <c r="Q177" s="72"/>
      <c r="R177" s="71">
        <f t="shared" si="894"/>
        <v>0</v>
      </c>
      <c r="S177" s="72"/>
      <c r="T177" s="71">
        <f t="shared" si="895"/>
        <v>0</v>
      </c>
      <c r="U177" s="72">
        <v>195</v>
      </c>
      <c r="V177" s="71">
        <f t="shared" si="896"/>
        <v>23793970.200000003</v>
      </c>
      <c r="W177" s="72">
        <v>0</v>
      </c>
      <c r="X177" s="71">
        <f t="shared" si="897"/>
        <v>0</v>
      </c>
      <c r="Y177" s="72"/>
      <c r="Z177" s="71">
        <f t="shared" si="898"/>
        <v>0</v>
      </c>
      <c r="AA177" s="72">
        <v>0</v>
      </c>
      <c r="AB177" s="71">
        <f t="shared" si="899"/>
        <v>0</v>
      </c>
      <c r="AC177" s="72"/>
      <c r="AD177" s="71">
        <f t="shared" si="900"/>
        <v>0</v>
      </c>
      <c r="AE177" s="72">
        <v>0</v>
      </c>
      <c r="AF177" s="71">
        <f t="shared" si="901"/>
        <v>0</v>
      </c>
      <c r="AG177" s="133"/>
      <c r="AH177" s="71">
        <f t="shared" si="902"/>
        <v>0</v>
      </c>
      <c r="AI177" s="72"/>
      <c r="AJ177" s="71">
        <f t="shared" si="903"/>
        <v>0</v>
      </c>
      <c r="AK177" s="86">
        <v>14</v>
      </c>
      <c r="AL177" s="71">
        <f t="shared" si="904"/>
        <v>2049942.0480000002</v>
      </c>
      <c r="AM177" s="72">
        <v>0</v>
      </c>
      <c r="AN177" s="77">
        <f t="shared" si="905"/>
        <v>0</v>
      </c>
      <c r="AO177" s="72"/>
      <c r="AP177" s="71">
        <f t="shared" si="906"/>
        <v>0</v>
      </c>
      <c r="AQ177" s="72">
        <v>0</v>
      </c>
      <c r="AR177" s="72">
        <f t="shared" si="907"/>
        <v>0</v>
      </c>
      <c r="AS177" s="72">
        <v>0</v>
      </c>
      <c r="AT177" s="72">
        <f t="shared" si="908"/>
        <v>0</v>
      </c>
      <c r="AU177" s="72">
        <v>0</v>
      </c>
      <c r="AV177" s="71">
        <f t="shared" si="909"/>
        <v>0</v>
      </c>
      <c r="AW177" s="72">
        <v>0</v>
      </c>
      <c r="AX177" s="71">
        <f t="shared" si="910"/>
        <v>0</v>
      </c>
      <c r="AY177" s="72">
        <v>0</v>
      </c>
      <c r="AZ177" s="71">
        <f t="shared" si="911"/>
        <v>0</v>
      </c>
      <c r="BA177" s="72"/>
      <c r="BB177" s="71">
        <f t="shared" si="912"/>
        <v>0</v>
      </c>
      <c r="BC177" s="72"/>
      <c r="BD177" s="71">
        <f t="shared" si="913"/>
        <v>0</v>
      </c>
      <c r="BE177" s="72"/>
      <c r="BF177" s="71">
        <f t="shared" si="914"/>
        <v>0</v>
      </c>
      <c r="BG177" s="72"/>
      <c r="BH177" s="71">
        <f t="shared" si="915"/>
        <v>0</v>
      </c>
      <c r="BI177" s="72">
        <v>0</v>
      </c>
      <c r="BJ177" s="71">
        <f t="shared" si="916"/>
        <v>0</v>
      </c>
      <c r="BK177" s="72">
        <v>0</v>
      </c>
      <c r="BL177" s="71">
        <f t="shared" si="917"/>
        <v>0</v>
      </c>
      <c r="BM177" s="72"/>
      <c r="BN177" s="71">
        <f t="shared" si="918"/>
        <v>0</v>
      </c>
      <c r="BO177" s="72"/>
      <c r="BP177" s="71">
        <f t="shared" si="919"/>
        <v>0</v>
      </c>
      <c r="BQ177" s="72"/>
      <c r="BR177" s="71">
        <f t="shared" si="920"/>
        <v>0</v>
      </c>
      <c r="BS177" s="72"/>
      <c r="BT177" s="71">
        <f t="shared" si="921"/>
        <v>0</v>
      </c>
      <c r="BU177" s="72"/>
      <c r="BV177" s="71">
        <f t="shared" si="922"/>
        <v>0</v>
      </c>
      <c r="BW177" s="72"/>
      <c r="BX177" s="71">
        <f t="shared" si="923"/>
        <v>0</v>
      </c>
      <c r="BY177" s="72"/>
      <c r="BZ177" s="79">
        <f t="shared" si="924"/>
        <v>0</v>
      </c>
      <c r="CA177" s="72">
        <v>0</v>
      </c>
      <c r="CB177" s="71">
        <f t="shared" si="925"/>
        <v>0</v>
      </c>
      <c r="CC177" s="72">
        <v>0</v>
      </c>
      <c r="CD177" s="71">
        <f t="shared" si="926"/>
        <v>0</v>
      </c>
      <c r="CE177" s="72">
        <v>0</v>
      </c>
      <c r="CF177" s="71">
        <f t="shared" si="927"/>
        <v>0</v>
      </c>
      <c r="CG177" s="72"/>
      <c r="CH177" s="72">
        <f t="shared" si="928"/>
        <v>0</v>
      </c>
      <c r="CI177" s="72"/>
      <c r="CJ177" s="71">
        <f t="shared" si="929"/>
        <v>0</v>
      </c>
      <c r="CK177" s="72">
        <v>0</v>
      </c>
      <c r="CL177" s="71">
        <f t="shared" si="930"/>
        <v>0</v>
      </c>
      <c r="CM177" s="72"/>
      <c r="CN177" s="71">
        <f t="shared" si="931"/>
        <v>0</v>
      </c>
      <c r="CO177" s="72"/>
      <c r="CP177" s="71">
        <f t="shared" si="932"/>
        <v>0</v>
      </c>
      <c r="CQ177" s="72"/>
      <c r="CR177" s="71">
        <f t="shared" si="933"/>
        <v>0</v>
      </c>
      <c r="CS177" s="72"/>
      <c r="CT177" s="71">
        <f t="shared" si="934"/>
        <v>0</v>
      </c>
      <c r="CU177" s="72">
        <v>0</v>
      </c>
      <c r="CV177" s="71">
        <f t="shared" si="935"/>
        <v>0</v>
      </c>
      <c r="CW177" s="86">
        <v>0</v>
      </c>
      <c r="CX177" s="71">
        <f t="shared" si="936"/>
        <v>0</v>
      </c>
      <c r="CY177" s="72"/>
      <c r="CZ177" s="71">
        <f t="shared" si="937"/>
        <v>0</v>
      </c>
      <c r="DA177" s="72">
        <v>0</v>
      </c>
      <c r="DB177" s="77">
        <f t="shared" si="938"/>
        <v>0</v>
      </c>
      <c r="DC177" s="72">
        <v>0</v>
      </c>
      <c r="DD177" s="71">
        <f t="shared" si="939"/>
        <v>0</v>
      </c>
      <c r="DE177" s="87"/>
      <c r="DF177" s="71">
        <f t="shared" si="940"/>
        <v>0</v>
      </c>
      <c r="DG177" s="72"/>
      <c r="DH177" s="71">
        <f t="shared" si="941"/>
        <v>0</v>
      </c>
      <c r="DI177" s="72"/>
      <c r="DJ177" s="71">
        <f t="shared" si="942"/>
        <v>0</v>
      </c>
      <c r="DK177" s="72"/>
      <c r="DL177" s="79">
        <f t="shared" si="943"/>
        <v>0</v>
      </c>
      <c r="DM177" s="81">
        <f t="shared" si="944"/>
        <v>607</v>
      </c>
      <c r="DN177" s="79">
        <f t="shared" si="944"/>
        <v>74408015.527999997</v>
      </c>
    </row>
    <row r="178" spans="1:118" ht="75" customHeight="1" x14ac:dyDescent="0.25">
      <c r="A178" s="82"/>
      <c r="B178" s="83">
        <v>146</v>
      </c>
      <c r="C178" s="167" t="s">
        <v>302</v>
      </c>
      <c r="D178" s="66">
        <v>22900</v>
      </c>
      <c r="E178" s="84">
        <v>0.56000000000000005</v>
      </c>
      <c r="F178" s="84"/>
      <c r="G178" s="67">
        <v>1</v>
      </c>
      <c r="H178" s="68"/>
      <c r="I178" s="66">
        <v>1.4</v>
      </c>
      <c r="J178" s="66">
        <v>1.68</v>
      </c>
      <c r="K178" s="66">
        <v>2.23</v>
      </c>
      <c r="L178" s="69">
        <v>2.57</v>
      </c>
      <c r="M178" s="72"/>
      <c r="N178" s="71">
        <f t="shared" ref="N178:N188" si="945">(M178*$D178*$E178*$G178*$I178*$N$12)</f>
        <v>0</v>
      </c>
      <c r="O178" s="72">
        <v>0</v>
      </c>
      <c r="P178" s="72">
        <f t="shared" si="893"/>
        <v>0</v>
      </c>
      <c r="Q178" s="72"/>
      <c r="R178" s="71">
        <f t="shared" si="894"/>
        <v>0</v>
      </c>
      <c r="S178" s="72"/>
      <c r="T178" s="71">
        <f t="shared" si="895"/>
        <v>0</v>
      </c>
      <c r="U178" s="72">
        <v>620</v>
      </c>
      <c r="V178" s="71">
        <f t="shared" si="896"/>
        <v>12244355.200000001</v>
      </c>
      <c r="W178" s="72">
        <v>0</v>
      </c>
      <c r="X178" s="71">
        <f t="shared" si="897"/>
        <v>0</v>
      </c>
      <c r="Y178" s="72"/>
      <c r="Z178" s="71">
        <f t="shared" si="898"/>
        <v>0</v>
      </c>
      <c r="AA178" s="72">
        <v>0</v>
      </c>
      <c r="AB178" s="71">
        <f t="shared" si="899"/>
        <v>0</v>
      </c>
      <c r="AC178" s="72"/>
      <c r="AD178" s="71">
        <f t="shared" si="900"/>
        <v>0</v>
      </c>
      <c r="AE178" s="72">
        <v>0</v>
      </c>
      <c r="AF178" s="71">
        <f t="shared" si="901"/>
        <v>0</v>
      </c>
      <c r="AG178" s="133"/>
      <c r="AH178" s="71">
        <f t="shared" si="902"/>
        <v>0</v>
      </c>
      <c r="AI178" s="72"/>
      <c r="AJ178" s="71">
        <f t="shared" si="903"/>
        <v>0</v>
      </c>
      <c r="AK178" s="86">
        <v>656</v>
      </c>
      <c r="AL178" s="71">
        <f t="shared" si="904"/>
        <v>15546381.312000001</v>
      </c>
      <c r="AM178" s="72">
        <v>0</v>
      </c>
      <c r="AN178" s="77">
        <f t="shared" si="905"/>
        <v>0</v>
      </c>
      <c r="AO178" s="72"/>
      <c r="AP178" s="71">
        <f t="shared" si="906"/>
        <v>0</v>
      </c>
      <c r="AQ178" s="72"/>
      <c r="AR178" s="72">
        <f t="shared" si="907"/>
        <v>0</v>
      </c>
      <c r="AS178" s="72"/>
      <c r="AT178" s="72">
        <f t="shared" si="908"/>
        <v>0</v>
      </c>
      <c r="AU178" s="72">
        <v>0</v>
      </c>
      <c r="AV178" s="71">
        <f t="shared" si="909"/>
        <v>0</v>
      </c>
      <c r="AW178" s="72">
        <v>0</v>
      </c>
      <c r="AX178" s="71">
        <f t="shared" si="910"/>
        <v>0</v>
      </c>
      <c r="AY178" s="72">
        <v>0</v>
      </c>
      <c r="AZ178" s="71">
        <f t="shared" si="911"/>
        <v>0</v>
      </c>
      <c r="BA178" s="72"/>
      <c r="BB178" s="71">
        <f t="shared" si="912"/>
        <v>0</v>
      </c>
      <c r="BC178" s="72"/>
      <c r="BD178" s="71">
        <f t="shared" si="913"/>
        <v>0</v>
      </c>
      <c r="BE178" s="72"/>
      <c r="BF178" s="71">
        <f t="shared" si="914"/>
        <v>0</v>
      </c>
      <c r="BG178" s="72"/>
      <c r="BH178" s="71">
        <f t="shared" si="915"/>
        <v>0</v>
      </c>
      <c r="BI178" s="72">
        <v>0</v>
      </c>
      <c r="BJ178" s="71">
        <f t="shared" si="916"/>
        <v>0</v>
      </c>
      <c r="BK178" s="72">
        <v>0</v>
      </c>
      <c r="BL178" s="71">
        <f t="shared" si="917"/>
        <v>0</v>
      </c>
      <c r="BM178" s="72"/>
      <c r="BN178" s="71">
        <f t="shared" si="918"/>
        <v>0</v>
      </c>
      <c r="BO178" s="72"/>
      <c r="BP178" s="71">
        <f t="shared" si="919"/>
        <v>0</v>
      </c>
      <c r="BQ178" s="72"/>
      <c r="BR178" s="71">
        <f t="shared" si="920"/>
        <v>0</v>
      </c>
      <c r="BS178" s="72"/>
      <c r="BT178" s="71">
        <f t="shared" si="921"/>
        <v>0</v>
      </c>
      <c r="BU178" s="72"/>
      <c r="BV178" s="71">
        <f t="shared" si="922"/>
        <v>0</v>
      </c>
      <c r="BW178" s="72"/>
      <c r="BX178" s="71">
        <f t="shared" si="923"/>
        <v>0</v>
      </c>
      <c r="BY178" s="72"/>
      <c r="BZ178" s="79">
        <f t="shared" si="924"/>
        <v>0</v>
      </c>
      <c r="CA178" s="72">
        <v>0</v>
      </c>
      <c r="CB178" s="71">
        <f t="shared" si="925"/>
        <v>0</v>
      </c>
      <c r="CC178" s="72">
        <v>0</v>
      </c>
      <c r="CD178" s="71">
        <f t="shared" si="926"/>
        <v>0</v>
      </c>
      <c r="CE178" s="72">
        <v>0</v>
      </c>
      <c r="CF178" s="71">
        <f t="shared" si="927"/>
        <v>0</v>
      </c>
      <c r="CG178" s="72"/>
      <c r="CH178" s="72">
        <f t="shared" si="928"/>
        <v>0</v>
      </c>
      <c r="CI178" s="72"/>
      <c r="CJ178" s="71">
        <f t="shared" si="929"/>
        <v>0</v>
      </c>
      <c r="CK178" s="72">
        <v>0</v>
      </c>
      <c r="CL178" s="71">
        <f t="shared" si="930"/>
        <v>0</v>
      </c>
      <c r="CM178" s="72"/>
      <c r="CN178" s="71">
        <f t="shared" si="931"/>
        <v>0</v>
      </c>
      <c r="CO178" s="72"/>
      <c r="CP178" s="71">
        <f t="shared" si="932"/>
        <v>0</v>
      </c>
      <c r="CQ178" s="72"/>
      <c r="CR178" s="71">
        <f t="shared" si="933"/>
        <v>0</v>
      </c>
      <c r="CS178" s="72"/>
      <c r="CT178" s="71">
        <f t="shared" si="934"/>
        <v>0</v>
      </c>
      <c r="CU178" s="72">
        <v>0</v>
      </c>
      <c r="CV178" s="71">
        <f t="shared" si="935"/>
        <v>0</v>
      </c>
      <c r="CW178" s="86">
        <v>0</v>
      </c>
      <c r="CX178" s="71">
        <f t="shared" si="936"/>
        <v>0</v>
      </c>
      <c r="CY178" s="72"/>
      <c r="CZ178" s="71">
        <f t="shared" si="937"/>
        <v>0</v>
      </c>
      <c r="DA178" s="72">
        <v>0</v>
      </c>
      <c r="DB178" s="77">
        <f t="shared" si="938"/>
        <v>0</v>
      </c>
      <c r="DC178" s="72">
        <v>0</v>
      </c>
      <c r="DD178" s="71">
        <f t="shared" si="939"/>
        <v>0</v>
      </c>
      <c r="DE178" s="87"/>
      <c r="DF178" s="71">
        <f t="shared" si="940"/>
        <v>0</v>
      </c>
      <c r="DG178" s="72"/>
      <c r="DH178" s="71">
        <f t="shared" si="941"/>
        <v>0</v>
      </c>
      <c r="DI178" s="72"/>
      <c r="DJ178" s="71">
        <f t="shared" si="942"/>
        <v>0</v>
      </c>
      <c r="DK178" s="72"/>
      <c r="DL178" s="79">
        <f t="shared" si="943"/>
        <v>0</v>
      </c>
      <c r="DM178" s="81">
        <f t="shared" si="944"/>
        <v>1276</v>
      </c>
      <c r="DN178" s="79">
        <f t="shared" si="944"/>
        <v>27790736.512000002</v>
      </c>
    </row>
    <row r="179" spans="1:118" ht="60" customHeight="1" x14ac:dyDescent="0.25">
      <c r="A179" s="82"/>
      <c r="B179" s="83">
        <v>147</v>
      </c>
      <c r="C179" s="65" t="s">
        <v>303</v>
      </c>
      <c r="D179" s="66">
        <v>22900</v>
      </c>
      <c r="E179" s="84">
        <v>1.04</v>
      </c>
      <c r="F179" s="84"/>
      <c r="G179" s="67">
        <v>1</v>
      </c>
      <c r="H179" s="68"/>
      <c r="I179" s="66">
        <v>1.4</v>
      </c>
      <c r="J179" s="66">
        <v>1.68</v>
      </c>
      <c r="K179" s="66">
        <v>2.23</v>
      </c>
      <c r="L179" s="69">
        <v>2.57</v>
      </c>
      <c r="M179" s="72"/>
      <c r="N179" s="71">
        <f t="shared" si="945"/>
        <v>0</v>
      </c>
      <c r="O179" s="72">
        <v>0</v>
      </c>
      <c r="P179" s="72">
        <f t="shared" si="893"/>
        <v>0</v>
      </c>
      <c r="Q179" s="72"/>
      <c r="R179" s="71">
        <f t="shared" si="894"/>
        <v>0</v>
      </c>
      <c r="S179" s="72"/>
      <c r="T179" s="71">
        <f t="shared" si="895"/>
        <v>0</v>
      </c>
      <c r="U179" s="72">
        <v>311</v>
      </c>
      <c r="V179" s="71">
        <f t="shared" si="896"/>
        <v>11406435.039999999</v>
      </c>
      <c r="W179" s="72"/>
      <c r="X179" s="71">
        <f t="shared" si="897"/>
        <v>0</v>
      </c>
      <c r="Y179" s="72"/>
      <c r="Z179" s="71">
        <f t="shared" si="898"/>
        <v>0</v>
      </c>
      <c r="AA179" s="72"/>
      <c r="AB179" s="71">
        <f t="shared" si="899"/>
        <v>0</v>
      </c>
      <c r="AC179" s="72"/>
      <c r="AD179" s="71">
        <f t="shared" si="900"/>
        <v>0</v>
      </c>
      <c r="AE179" s="72"/>
      <c r="AF179" s="71">
        <f t="shared" si="901"/>
        <v>0</v>
      </c>
      <c r="AG179" s="133"/>
      <c r="AH179" s="71">
        <f t="shared" si="902"/>
        <v>0</v>
      </c>
      <c r="AI179" s="72">
        <v>5</v>
      </c>
      <c r="AJ179" s="71">
        <f t="shared" si="903"/>
        <v>183383.2</v>
      </c>
      <c r="AK179" s="86">
        <v>324</v>
      </c>
      <c r="AL179" s="71">
        <f t="shared" si="904"/>
        <v>14259877.632000001</v>
      </c>
      <c r="AM179" s="72"/>
      <c r="AN179" s="77">
        <f t="shared" si="905"/>
        <v>0</v>
      </c>
      <c r="AO179" s="72"/>
      <c r="AP179" s="71">
        <f t="shared" si="906"/>
        <v>0</v>
      </c>
      <c r="AQ179" s="72"/>
      <c r="AR179" s="72">
        <f t="shared" si="907"/>
        <v>0</v>
      </c>
      <c r="AS179" s="72"/>
      <c r="AT179" s="72">
        <f t="shared" si="908"/>
        <v>0</v>
      </c>
      <c r="AU179" s="72"/>
      <c r="AV179" s="71">
        <f t="shared" si="909"/>
        <v>0</v>
      </c>
      <c r="AW179" s="72"/>
      <c r="AX179" s="71">
        <f t="shared" si="910"/>
        <v>0</v>
      </c>
      <c r="AY179" s="72"/>
      <c r="AZ179" s="71">
        <f t="shared" si="911"/>
        <v>0</v>
      </c>
      <c r="BA179" s="72"/>
      <c r="BB179" s="71">
        <f t="shared" si="912"/>
        <v>0</v>
      </c>
      <c r="BC179" s="72"/>
      <c r="BD179" s="71">
        <f t="shared" si="913"/>
        <v>0</v>
      </c>
      <c r="BE179" s="72"/>
      <c r="BF179" s="71">
        <f t="shared" si="914"/>
        <v>0</v>
      </c>
      <c r="BG179" s="72"/>
      <c r="BH179" s="71">
        <f t="shared" si="915"/>
        <v>0</v>
      </c>
      <c r="BI179" s="72"/>
      <c r="BJ179" s="71">
        <f t="shared" si="916"/>
        <v>0</v>
      </c>
      <c r="BK179" s="72"/>
      <c r="BL179" s="71">
        <f t="shared" si="917"/>
        <v>0</v>
      </c>
      <c r="BM179" s="72"/>
      <c r="BN179" s="71">
        <f t="shared" si="918"/>
        <v>0</v>
      </c>
      <c r="BO179" s="72"/>
      <c r="BP179" s="71">
        <f t="shared" si="919"/>
        <v>0</v>
      </c>
      <c r="BQ179" s="72"/>
      <c r="BR179" s="71">
        <f t="shared" si="920"/>
        <v>0</v>
      </c>
      <c r="BS179" s="72"/>
      <c r="BT179" s="71">
        <f t="shared" si="921"/>
        <v>0</v>
      </c>
      <c r="BU179" s="72"/>
      <c r="BV179" s="71">
        <f t="shared" si="922"/>
        <v>0</v>
      </c>
      <c r="BW179" s="72"/>
      <c r="BX179" s="71">
        <f t="shared" si="923"/>
        <v>0</v>
      </c>
      <c r="BY179" s="72"/>
      <c r="BZ179" s="79">
        <f t="shared" si="924"/>
        <v>0</v>
      </c>
      <c r="CA179" s="72"/>
      <c r="CB179" s="71">
        <f t="shared" si="925"/>
        <v>0</v>
      </c>
      <c r="CC179" s="72"/>
      <c r="CD179" s="71">
        <f t="shared" si="926"/>
        <v>0</v>
      </c>
      <c r="CE179" s="72"/>
      <c r="CF179" s="71">
        <f t="shared" si="927"/>
        <v>0</v>
      </c>
      <c r="CG179" s="72"/>
      <c r="CH179" s="72">
        <f t="shared" si="928"/>
        <v>0</v>
      </c>
      <c r="CI179" s="72"/>
      <c r="CJ179" s="71">
        <f t="shared" si="929"/>
        <v>0</v>
      </c>
      <c r="CK179" s="72"/>
      <c r="CL179" s="71">
        <f t="shared" si="930"/>
        <v>0</v>
      </c>
      <c r="CM179" s="72"/>
      <c r="CN179" s="71">
        <f t="shared" si="931"/>
        <v>0</v>
      </c>
      <c r="CO179" s="72"/>
      <c r="CP179" s="71">
        <f t="shared" si="932"/>
        <v>0</v>
      </c>
      <c r="CQ179" s="72"/>
      <c r="CR179" s="71">
        <f t="shared" si="933"/>
        <v>0</v>
      </c>
      <c r="CS179" s="72"/>
      <c r="CT179" s="71">
        <f t="shared" si="934"/>
        <v>0</v>
      </c>
      <c r="CU179" s="72"/>
      <c r="CV179" s="71">
        <f t="shared" si="935"/>
        <v>0</v>
      </c>
      <c r="CW179" s="86">
        <v>0</v>
      </c>
      <c r="CX179" s="71">
        <f t="shared" si="936"/>
        <v>0</v>
      </c>
      <c r="CY179" s="72"/>
      <c r="CZ179" s="71">
        <f t="shared" si="937"/>
        <v>0</v>
      </c>
      <c r="DA179" s="72"/>
      <c r="DB179" s="77">
        <f t="shared" si="938"/>
        <v>0</v>
      </c>
      <c r="DC179" s="72"/>
      <c r="DD179" s="71">
        <f t="shared" si="939"/>
        <v>0</v>
      </c>
      <c r="DE179" s="87"/>
      <c r="DF179" s="71">
        <f t="shared" si="940"/>
        <v>0</v>
      </c>
      <c r="DG179" s="72"/>
      <c r="DH179" s="71">
        <f t="shared" si="941"/>
        <v>0</v>
      </c>
      <c r="DI179" s="72"/>
      <c r="DJ179" s="71">
        <f t="shared" si="942"/>
        <v>0</v>
      </c>
      <c r="DK179" s="72"/>
      <c r="DL179" s="79">
        <f t="shared" si="943"/>
        <v>0</v>
      </c>
      <c r="DM179" s="81">
        <f t="shared" si="944"/>
        <v>640</v>
      </c>
      <c r="DN179" s="79">
        <f t="shared" si="944"/>
        <v>25849695.872000001</v>
      </c>
    </row>
    <row r="180" spans="1:118" ht="60" customHeight="1" x14ac:dyDescent="0.25">
      <c r="A180" s="82"/>
      <c r="B180" s="83">
        <v>148</v>
      </c>
      <c r="C180" s="65" t="s">
        <v>304</v>
      </c>
      <c r="D180" s="66">
        <v>22900</v>
      </c>
      <c r="E180" s="84">
        <v>1.56</v>
      </c>
      <c r="F180" s="84"/>
      <c r="G180" s="67">
        <v>1</v>
      </c>
      <c r="H180" s="68"/>
      <c r="I180" s="66">
        <v>1.4</v>
      </c>
      <c r="J180" s="66">
        <v>1.68</v>
      </c>
      <c r="K180" s="66">
        <v>2.23</v>
      </c>
      <c r="L180" s="69">
        <v>2.57</v>
      </c>
      <c r="M180" s="72"/>
      <c r="N180" s="71">
        <f t="shared" si="945"/>
        <v>0</v>
      </c>
      <c r="O180" s="72">
        <v>0</v>
      </c>
      <c r="P180" s="72">
        <f t="shared" si="893"/>
        <v>0</v>
      </c>
      <c r="Q180" s="72"/>
      <c r="R180" s="71">
        <f t="shared" si="894"/>
        <v>0</v>
      </c>
      <c r="S180" s="72"/>
      <c r="T180" s="71">
        <f t="shared" si="895"/>
        <v>0</v>
      </c>
      <c r="U180" s="72">
        <v>1450</v>
      </c>
      <c r="V180" s="71">
        <f t="shared" si="896"/>
        <v>79771692</v>
      </c>
      <c r="W180" s="72"/>
      <c r="X180" s="71">
        <f t="shared" si="897"/>
        <v>0</v>
      </c>
      <c r="Y180" s="72"/>
      <c r="Z180" s="71">
        <f t="shared" si="898"/>
        <v>0</v>
      </c>
      <c r="AA180" s="72"/>
      <c r="AB180" s="71">
        <f t="shared" si="899"/>
        <v>0</v>
      </c>
      <c r="AC180" s="72"/>
      <c r="AD180" s="71">
        <f t="shared" si="900"/>
        <v>0</v>
      </c>
      <c r="AE180" s="72"/>
      <c r="AF180" s="71">
        <f t="shared" si="901"/>
        <v>0</v>
      </c>
      <c r="AG180" s="133"/>
      <c r="AH180" s="71">
        <f t="shared" si="902"/>
        <v>0</v>
      </c>
      <c r="AI180" s="72">
        <v>5</v>
      </c>
      <c r="AJ180" s="71">
        <f t="shared" si="903"/>
        <v>275074.8</v>
      </c>
      <c r="AK180" s="85">
        <v>182</v>
      </c>
      <c r="AL180" s="71">
        <f t="shared" si="904"/>
        <v>12015267.264</v>
      </c>
      <c r="AM180" s="72"/>
      <c r="AN180" s="77">
        <f t="shared" si="905"/>
        <v>0</v>
      </c>
      <c r="AO180" s="72"/>
      <c r="AP180" s="71">
        <f t="shared" si="906"/>
        <v>0</v>
      </c>
      <c r="AQ180" s="72"/>
      <c r="AR180" s="72">
        <f t="shared" si="907"/>
        <v>0</v>
      </c>
      <c r="AS180" s="72"/>
      <c r="AT180" s="72">
        <f t="shared" si="908"/>
        <v>0</v>
      </c>
      <c r="AU180" s="72"/>
      <c r="AV180" s="71">
        <f t="shared" si="909"/>
        <v>0</v>
      </c>
      <c r="AW180" s="72"/>
      <c r="AX180" s="71">
        <f t="shared" si="910"/>
        <v>0</v>
      </c>
      <c r="AY180" s="72"/>
      <c r="AZ180" s="71">
        <f t="shared" si="911"/>
        <v>0</v>
      </c>
      <c r="BA180" s="72"/>
      <c r="BB180" s="71">
        <f t="shared" si="912"/>
        <v>0</v>
      </c>
      <c r="BC180" s="72"/>
      <c r="BD180" s="71">
        <f t="shared" si="913"/>
        <v>0</v>
      </c>
      <c r="BE180" s="72"/>
      <c r="BF180" s="71">
        <f t="shared" si="914"/>
        <v>0</v>
      </c>
      <c r="BG180" s="72"/>
      <c r="BH180" s="71">
        <f t="shared" si="915"/>
        <v>0</v>
      </c>
      <c r="BI180" s="72"/>
      <c r="BJ180" s="71">
        <f t="shared" si="916"/>
        <v>0</v>
      </c>
      <c r="BK180" s="72"/>
      <c r="BL180" s="71">
        <f t="shared" si="917"/>
        <v>0</v>
      </c>
      <c r="BM180" s="72"/>
      <c r="BN180" s="71">
        <f t="shared" si="918"/>
        <v>0</v>
      </c>
      <c r="BO180" s="72"/>
      <c r="BP180" s="71">
        <f t="shared" si="919"/>
        <v>0</v>
      </c>
      <c r="BQ180" s="72"/>
      <c r="BR180" s="71">
        <f t="shared" si="920"/>
        <v>0</v>
      </c>
      <c r="BS180" s="72"/>
      <c r="BT180" s="71">
        <f t="shared" si="921"/>
        <v>0</v>
      </c>
      <c r="BU180" s="72"/>
      <c r="BV180" s="71">
        <f t="shared" si="922"/>
        <v>0</v>
      </c>
      <c r="BW180" s="72"/>
      <c r="BX180" s="71">
        <f t="shared" si="923"/>
        <v>0</v>
      </c>
      <c r="BY180" s="72"/>
      <c r="BZ180" s="79">
        <f t="shared" si="924"/>
        <v>0</v>
      </c>
      <c r="CA180" s="72"/>
      <c r="CB180" s="71">
        <f t="shared" si="925"/>
        <v>0</v>
      </c>
      <c r="CC180" s="72"/>
      <c r="CD180" s="71">
        <f t="shared" si="926"/>
        <v>0</v>
      </c>
      <c r="CE180" s="72"/>
      <c r="CF180" s="71">
        <f t="shared" si="927"/>
        <v>0</v>
      </c>
      <c r="CG180" s="72"/>
      <c r="CH180" s="72">
        <f t="shared" si="928"/>
        <v>0</v>
      </c>
      <c r="CI180" s="72"/>
      <c r="CJ180" s="71">
        <f t="shared" si="929"/>
        <v>0</v>
      </c>
      <c r="CK180" s="72"/>
      <c r="CL180" s="71">
        <f t="shared" si="930"/>
        <v>0</v>
      </c>
      <c r="CM180" s="72"/>
      <c r="CN180" s="71">
        <f t="shared" si="931"/>
        <v>0</v>
      </c>
      <c r="CO180" s="72"/>
      <c r="CP180" s="71">
        <f t="shared" si="932"/>
        <v>0</v>
      </c>
      <c r="CQ180" s="72"/>
      <c r="CR180" s="71">
        <f t="shared" si="933"/>
        <v>0</v>
      </c>
      <c r="CS180" s="72"/>
      <c r="CT180" s="71">
        <f t="shared" si="934"/>
        <v>0</v>
      </c>
      <c r="CU180" s="72"/>
      <c r="CV180" s="71">
        <f t="shared" si="935"/>
        <v>0</v>
      </c>
      <c r="CW180" s="86"/>
      <c r="CX180" s="71">
        <f t="shared" si="936"/>
        <v>0</v>
      </c>
      <c r="CY180" s="72"/>
      <c r="CZ180" s="71">
        <f t="shared" si="937"/>
        <v>0</v>
      </c>
      <c r="DA180" s="72"/>
      <c r="DB180" s="77">
        <f t="shared" si="938"/>
        <v>0</v>
      </c>
      <c r="DC180" s="72"/>
      <c r="DD180" s="71">
        <f t="shared" si="939"/>
        <v>0</v>
      </c>
      <c r="DE180" s="87"/>
      <c r="DF180" s="71">
        <f t="shared" si="940"/>
        <v>0</v>
      </c>
      <c r="DG180" s="72"/>
      <c r="DH180" s="71">
        <f t="shared" si="941"/>
        <v>0</v>
      </c>
      <c r="DI180" s="72"/>
      <c r="DJ180" s="71">
        <f t="shared" si="942"/>
        <v>0</v>
      </c>
      <c r="DK180" s="72"/>
      <c r="DL180" s="79">
        <f t="shared" si="943"/>
        <v>0</v>
      </c>
      <c r="DM180" s="81">
        <f t="shared" si="944"/>
        <v>1637</v>
      </c>
      <c r="DN180" s="79">
        <f t="shared" si="944"/>
        <v>92062034.063999996</v>
      </c>
    </row>
    <row r="181" spans="1:118" ht="60" customHeight="1" x14ac:dyDescent="0.25">
      <c r="A181" s="82"/>
      <c r="B181" s="83">
        <v>149</v>
      </c>
      <c r="C181" s="65" t="s">
        <v>305</v>
      </c>
      <c r="D181" s="66">
        <v>22900</v>
      </c>
      <c r="E181" s="84">
        <v>2.23</v>
      </c>
      <c r="F181" s="84"/>
      <c r="G181" s="67">
        <v>1</v>
      </c>
      <c r="H181" s="68"/>
      <c r="I181" s="66">
        <v>1.4</v>
      </c>
      <c r="J181" s="66">
        <v>1.68</v>
      </c>
      <c r="K181" s="66">
        <v>2.23</v>
      </c>
      <c r="L181" s="69">
        <v>2.57</v>
      </c>
      <c r="M181" s="72"/>
      <c r="N181" s="71">
        <f t="shared" si="945"/>
        <v>0</v>
      </c>
      <c r="O181" s="72">
        <v>0</v>
      </c>
      <c r="P181" s="72">
        <f t="shared" si="893"/>
        <v>0</v>
      </c>
      <c r="Q181" s="72"/>
      <c r="R181" s="71">
        <f t="shared" si="894"/>
        <v>0</v>
      </c>
      <c r="S181" s="72"/>
      <c r="T181" s="71">
        <f t="shared" si="895"/>
        <v>0</v>
      </c>
      <c r="U181" s="72">
        <v>146</v>
      </c>
      <c r="V181" s="71">
        <f t="shared" si="896"/>
        <v>11481904.279999999</v>
      </c>
      <c r="W181" s="72"/>
      <c r="X181" s="71">
        <f t="shared" si="897"/>
        <v>0</v>
      </c>
      <c r="Y181" s="72"/>
      <c r="Z181" s="71">
        <f t="shared" si="898"/>
        <v>0</v>
      </c>
      <c r="AA181" s="72"/>
      <c r="AB181" s="71">
        <f t="shared" si="899"/>
        <v>0</v>
      </c>
      <c r="AC181" s="72"/>
      <c r="AD181" s="71">
        <f t="shared" si="900"/>
        <v>0</v>
      </c>
      <c r="AE181" s="72"/>
      <c r="AF181" s="71">
        <f t="shared" si="901"/>
        <v>0</v>
      </c>
      <c r="AG181" s="133"/>
      <c r="AH181" s="71">
        <f t="shared" si="902"/>
        <v>0</v>
      </c>
      <c r="AI181" s="72">
        <v>5</v>
      </c>
      <c r="AJ181" s="71">
        <f t="shared" si="903"/>
        <v>393215.9</v>
      </c>
      <c r="AK181" s="86">
        <v>80</v>
      </c>
      <c r="AL181" s="71">
        <f t="shared" si="904"/>
        <v>7549745.2800000003</v>
      </c>
      <c r="AM181" s="72"/>
      <c r="AN181" s="77">
        <f t="shared" si="905"/>
        <v>0</v>
      </c>
      <c r="AO181" s="72"/>
      <c r="AP181" s="71">
        <f t="shared" si="906"/>
        <v>0</v>
      </c>
      <c r="AQ181" s="72"/>
      <c r="AR181" s="72">
        <f t="shared" si="907"/>
        <v>0</v>
      </c>
      <c r="AS181" s="72"/>
      <c r="AT181" s="72">
        <f t="shared" si="908"/>
        <v>0</v>
      </c>
      <c r="AU181" s="72"/>
      <c r="AV181" s="71">
        <f t="shared" si="909"/>
        <v>0</v>
      </c>
      <c r="AW181" s="72"/>
      <c r="AX181" s="71">
        <f t="shared" si="910"/>
        <v>0</v>
      </c>
      <c r="AY181" s="72"/>
      <c r="AZ181" s="71">
        <f t="shared" si="911"/>
        <v>0</v>
      </c>
      <c r="BA181" s="72"/>
      <c r="BB181" s="71">
        <f t="shared" si="912"/>
        <v>0</v>
      </c>
      <c r="BC181" s="72"/>
      <c r="BD181" s="71">
        <f t="shared" si="913"/>
        <v>0</v>
      </c>
      <c r="BE181" s="72"/>
      <c r="BF181" s="71">
        <f t="shared" si="914"/>
        <v>0</v>
      </c>
      <c r="BG181" s="72"/>
      <c r="BH181" s="71">
        <f t="shared" si="915"/>
        <v>0</v>
      </c>
      <c r="BI181" s="72"/>
      <c r="BJ181" s="71">
        <f t="shared" si="916"/>
        <v>0</v>
      </c>
      <c r="BK181" s="72"/>
      <c r="BL181" s="71">
        <f t="shared" si="917"/>
        <v>0</v>
      </c>
      <c r="BM181" s="72"/>
      <c r="BN181" s="71">
        <f t="shared" si="918"/>
        <v>0</v>
      </c>
      <c r="BO181" s="72"/>
      <c r="BP181" s="71">
        <f t="shared" si="919"/>
        <v>0</v>
      </c>
      <c r="BQ181" s="72"/>
      <c r="BR181" s="71">
        <f t="shared" si="920"/>
        <v>0</v>
      </c>
      <c r="BS181" s="72"/>
      <c r="BT181" s="71">
        <f t="shared" si="921"/>
        <v>0</v>
      </c>
      <c r="BU181" s="72"/>
      <c r="BV181" s="71">
        <f t="shared" si="922"/>
        <v>0</v>
      </c>
      <c r="BW181" s="72"/>
      <c r="BX181" s="71">
        <f t="shared" si="923"/>
        <v>0</v>
      </c>
      <c r="BY181" s="72"/>
      <c r="BZ181" s="79">
        <f t="shared" si="924"/>
        <v>0</v>
      </c>
      <c r="CA181" s="72"/>
      <c r="CB181" s="71">
        <f t="shared" si="925"/>
        <v>0</v>
      </c>
      <c r="CC181" s="72"/>
      <c r="CD181" s="71">
        <f t="shared" si="926"/>
        <v>0</v>
      </c>
      <c r="CE181" s="72"/>
      <c r="CF181" s="71">
        <f t="shared" si="927"/>
        <v>0</v>
      </c>
      <c r="CG181" s="72"/>
      <c r="CH181" s="72">
        <f t="shared" si="928"/>
        <v>0</v>
      </c>
      <c r="CI181" s="72"/>
      <c r="CJ181" s="71">
        <f t="shared" si="929"/>
        <v>0</v>
      </c>
      <c r="CK181" s="72"/>
      <c r="CL181" s="71">
        <f t="shared" si="930"/>
        <v>0</v>
      </c>
      <c r="CM181" s="72"/>
      <c r="CN181" s="71">
        <f t="shared" si="931"/>
        <v>0</v>
      </c>
      <c r="CO181" s="72"/>
      <c r="CP181" s="71">
        <f t="shared" si="932"/>
        <v>0</v>
      </c>
      <c r="CQ181" s="72"/>
      <c r="CR181" s="71">
        <f t="shared" si="933"/>
        <v>0</v>
      </c>
      <c r="CS181" s="72"/>
      <c r="CT181" s="71">
        <f t="shared" si="934"/>
        <v>0</v>
      </c>
      <c r="CU181" s="72"/>
      <c r="CV181" s="71">
        <f t="shared" si="935"/>
        <v>0</v>
      </c>
      <c r="CW181" s="86"/>
      <c r="CX181" s="71">
        <f t="shared" si="936"/>
        <v>0</v>
      </c>
      <c r="CY181" s="72"/>
      <c r="CZ181" s="71">
        <f t="shared" si="937"/>
        <v>0</v>
      </c>
      <c r="DA181" s="72"/>
      <c r="DB181" s="77">
        <f t="shared" si="938"/>
        <v>0</v>
      </c>
      <c r="DC181" s="72"/>
      <c r="DD181" s="71">
        <f t="shared" si="939"/>
        <v>0</v>
      </c>
      <c r="DE181" s="87"/>
      <c r="DF181" s="71">
        <f t="shared" si="940"/>
        <v>0</v>
      </c>
      <c r="DG181" s="72"/>
      <c r="DH181" s="71">
        <f t="shared" si="941"/>
        <v>0</v>
      </c>
      <c r="DI181" s="72"/>
      <c r="DJ181" s="71">
        <f t="shared" si="942"/>
        <v>0</v>
      </c>
      <c r="DK181" s="72"/>
      <c r="DL181" s="79">
        <f t="shared" si="943"/>
        <v>0</v>
      </c>
      <c r="DM181" s="81">
        <f t="shared" si="944"/>
        <v>231</v>
      </c>
      <c r="DN181" s="79">
        <f t="shared" si="944"/>
        <v>19424865.460000001</v>
      </c>
    </row>
    <row r="182" spans="1:118" ht="60" customHeight="1" x14ac:dyDescent="0.25">
      <c r="A182" s="82"/>
      <c r="B182" s="83">
        <v>150</v>
      </c>
      <c r="C182" s="65" t="s">
        <v>306</v>
      </c>
      <c r="D182" s="66">
        <v>22900</v>
      </c>
      <c r="E182" s="84">
        <v>2.4</v>
      </c>
      <c r="F182" s="84"/>
      <c r="G182" s="67">
        <v>1</v>
      </c>
      <c r="H182" s="68"/>
      <c r="I182" s="66">
        <v>1.4</v>
      </c>
      <c r="J182" s="66">
        <v>1.68</v>
      </c>
      <c r="K182" s="66">
        <v>2.23</v>
      </c>
      <c r="L182" s="69">
        <v>2.57</v>
      </c>
      <c r="M182" s="72"/>
      <c r="N182" s="71">
        <f t="shared" si="945"/>
        <v>0</v>
      </c>
      <c r="O182" s="72">
        <v>0</v>
      </c>
      <c r="P182" s="72">
        <f t="shared" si="893"/>
        <v>0</v>
      </c>
      <c r="Q182" s="72"/>
      <c r="R182" s="71">
        <f t="shared" si="894"/>
        <v>0</v>
      </c>
      <c r="S182" s="72"/>
      <c r="T182" s="71">
        <f t="shared" si="895"/>
        <v>0</v>
      </c>
      <c r="U182" s="72">
        <v>40</v>
      </c>
      <c r="V182" s="71">
        <f t="shared" si="896"/>
        <v>3385536.0000000005</v>
      </c>
      <c r="W182" s="72"/>
      <c r="X182" s="71">
        <f t="shared" si="897"/>
        <v>0</v>
      </c>
      <c r="Y182" s="72"/>
      <c r="Z182" s="71">
        <f t="shared" si="898"/>
        <v>0</v>
      </c>
      <c r="AA182" s="72"/>
      <c r="AB182" s="71">
        <f t="shared" si="899"/>
        <v>0</v>
      </c>
      <c r="AC182" s="72"/>
      <c r="AD182" s="71">
        <f t="shared" si="900"/>
        <v>0</v>
      </c>
      <c r="AE182" s="72"/>
      <c r="AF182" s="71">
        <f t="shared" si="901"/>
        <v>0</v>
      </c>
      <c r="AG182" s="133"/>
      <c r="AH182" s="71">
        <f t="shared" si="902"/>
        <v>0</v>
      </c>
      <c r="AI182" s="72">
        <v>5</v>
      </c>
      <c r="AJ182" s="71">
        <f t="shared" si="903"/>
        <v>423192.00000000006</v>
      </c>
      <c r="AK182" s="86">
        <v>3</v>
      </c>
      <c r="AL182" s="71">
        <f t="shared" si="904"/>
        <v>304698.23999999999</v>
      </c>
      <c r="AM182" s="72"/>
      <c r="AN182" s="77">
        <f t="shared" si="905"/>
        <v>0</v>
      </c>
      <c r="AO182" s="72"/>
      <c r="AP182" s="71">
        <f t="shared" si="906"/>
        <v>0</v>
      </c>
      <c r="AQ182" s="72"/>
      <c r="AR182" s="72">
        <f t="shared" si="907"/>
        <v>0</v>
      </c>
      <c r="AS182" s="72"/>
      <c r="AT182" s="72">
        <f t="shared" si="908"/>
        <v>0</v>
      </c>
      <c r="AU182" s="72"/>
      <c r="AV182" s="71">
        <f t="shared" si="909"/>
        <v>0</v>
      </c>
      <c r="AW182" s="72"/>
      <c r="AX182" s="71">
        <f t="shared" si="910"/>
        <v>0</v>
      </c>
      <c r="AY182" s="72"/>
      <c r="AZ182" s="71">
        <f t="shared" si="911"/>
        <v>0</v>
      </c>
      <c r="BA182" s="72"/>
      <c r="BB182" s="71">
        <f t="shared" si="912"/>
        <v>0</v>
      </c>
      <c r="BC182" s="72"/>
      <c r="BD182" s="71">
        <f t="shared" si="913"/>
        <v>0</v>
      </c>
      <c r="BE182" s="72"/>
      <c r="BF182" s="71">
        <f t="shared" si="914"/>
        <v>0</v>
      </c>
      <c r="BG182" s="72"/>
      <c r="BH182" s="71">
        <f t="shared" si="915"/>
        <v>0</v>
      </c>
      <c r="BI182" s="72"/>
      <c r="BJ182" s="71">
        <f t="shared" si="916"/>
        <v>0</v>
      </c>
      <c r="BK182" s="72"/>
      <c r="BL182" s="71">
        <f t="shared" si="917"/>
        <v>0</v>
      </c>
      <c r="BM182" s="72"/>
      <c r="BN182" s="71">
        <f t="shared" si="918"/>
        <v>0</v>
      </c>
      <c r="BO182" s="72"/>
      <c r="BP182" s="71">
        <f t="shared" si="919"/>
        <v>0</v>
      </c>
      <c r="BQ182" s="72"/>
      <c r="BR182" s="71">
        <f t="shared" si="920"/>
        <v>0</v>
      </c>
      <c r="BS182" s="72"/>
      <c r="BT182" s="71">
        <f t="shared" si="921"/>
        <v>0</v>
      </c>
      <c r="BU182" s="72"/>
      <c r="BV182" s="71">
        <f t="shared" si="922"/>
        <v>0</v>
      </c>
      <c r="BW182" s="72"/>
      <c r="BX182" s="71">
        <f t="shared" si="923"/>
        <v>0</v>
      </c>
      <c r="BY182" s="72"/>
      <c r="BZ182" s="79">
        <f t="shared" si="924"/>
        <v>0</v>
      </c>
      <c r="CA182" s="72"/>
      <c r="CB182" s="71">
        <f t="shared" si="925"/>
        <v>0</v>
      </c>
      <c r="CC182" s="72"/>
      <c r="CD182" s="71">
        <f t="shared" si="926"/>
        <v>0</v>
      </c>
      <c r="CE182" s="72"/>
      <c r="CF182" s="71">
        <f t="shared" si="927"/>
        <v>0</v>
      </c>
      <c r="CG182" s="72"/>
      <c r="CH182" s="72">
        <f t="shared" si="928"/>
        <v>0</v>
      </c>
      <c r="CI182" s="72"/>
      <c r="CJ182" s="71">
        <f t="shared" si="929"/>
        <v>0</v>
      </c>
      <c r="CK182" s="72"/>
      <c r="CL182" s="71">
        <f t="shared" si="930"/>
        <v>0</v>
      </c>
      <c r="CM182" s="72"/>
      <c r="CN182" s="71">
        <f t="shared" si="931"/>
        <v>0</v>
      </c>
      <c r="CO182" s="72"/>
      <c r="CP182" s="71">
        <f t="shared" si="932"/>
        <v>0</v>
      </c>
      <c r="CQ182" s="72"/>
      <c r="CR182" s="71">
        <f t="shared" si="933"/>
        <v>0</v>
      </c>
      <c r="CS182" s="72"/>
      <c r="CT182" s="71">
        <f t="shared" si="934"/>
        <v>0</v>
      </c>
      <c r="CU182" s="72"/>
      <c r="CV182" s="71">
        <f t="shared" si="935"/>
        <v>0</v>
      </c>
      <c r="CW182" s="86"/>
      <c r="CX182" s="71">
        <f t="shared" si="936"/>
        <v>0</v>
      </c>
      <c r="CY182" s="72"/>
      <c r="CZ182" s="71">
        <f t="shared" si="937"/>
        <v>0</v>
      </c>
      <c r="DA182" s="72"/>
      <c r="DB182" s="77">
        <f t="shared" si="938"/>
        <v>0</v>
      </c>
      <c r="DC182" s="72"/>
      <c r="DD182" s="71">
        <f t="shared" si="939"/>
        <v>0</v>
      </c>
      <c r="DE182" s="87"/>
      <c r="DF182" s="71">
        <f t="shared" si="940"/>
        <v>0</v>
      </c>
      <c r="DG182" s="72"/>
      <c r="DH182" s="71">
        <f t="shared" si="941"/>
        <v>0</v>
      </c>
      <c r="DI182" s="72"/>
      <c r="DJ182" s="71">
        <f t="shared" si="942"/>
        <v>0</v>
      </c>
      <c r="DK182" s="72"/>
      <c r="DL182" s="79">
        <f t="shared" si="943"/>
        <v>0</v>
      </c>
      <c r="DM182" s="81">
        <f t="shared" si="944"/>
        <v>48</v>
      </c>
      <c r="DN182" s="79">
        <f t="shared" si="944"/>
        <v>4113426.24</v>
      </c>
    </row>
    <row r="183" spans="1:118" ht="60" customHeight="1" x14ac:dyDescent="0.25">
      <c r="A183" s="82"/>
      <c r="B183" s="83">
        <v>151</v>
      </c>
      <c r="C183" s="65" t="s">
        <v>307</v>
      </c>
      <c r="D183" s="66">
        <v>22900</v>
      </c>
      <c r="E183" s="84">
        <v>2.92</v>
      </c>
      <c r="F183" s="84"/>
      <c r="G183" s="67">
        <v>1</v>
      </c>
      <c r="H183" s="68"/>
      <c r="I183" s="66">
        <v>1.4</v>
      </c>
      <c r="J183" s="66">
        <v>1.68</v>
      </c>
      <c r="K183" s="66">
        <v>2.23</v>
      </c>
      <c r="L183" s="69">
        <v>2.57</v>
      </c>
      <c r="M183" s="72"/>
      <c r="N183" s="71">
        <f t="shared" si="945"/>
        <v>0</v>
      </c>
      <c r="O183" s="72">
        <v>0</v>
      </c>
      <c r="P183" s="72">
        <f t="shared" si="893"/>
        <v>0</v>
      </c>
      <c r="Q183" s="72"/>
      <c r="R183" s="71">
        <f t="shared" si="894"/>
        <v>0</v>
      </c>
      <c r="S183" s="72"/>
      <c r="T183" s="71">
        <f t="shared" si="895"/>
        <v>0</v>
      </c>
      <c r="U183" s="72">
        <v>120</v>
      </c>
      <c r="V183" s="71">
        <f t="shared" si="896"/>
        <v>12357206.4</v>
      </c>
      <c r="W183" s="72"/>
      <c r="X183" s="71">
        <f t="shared" si="897"/>
        <v>0</v>
      </c>
      <c r="Y183" s="72"/>
      <c r="Z183" s="71">
        <f t="shared" si="898"/>
        <v>0</v>
      </c>
      <c r="AA183" s="72"/>
      <c r="AB183" s="71">
        <f t="shared" si="899"/>
        <v>0</v>
      </c>
      <c r="AC183" s="72"/>
      <c r="AD183" s="71">
        <f t="shared" si="900"/>
        <v>0</v>
      </c>
      <c r="AE183" s="72"/>
      <c r="AF183" s="71">
        <f t="shared" si="901"/>
        <v>0</v>
      </c>
      <c r="AG183" s="133"/>
      <c r="AH183" s="71">
        <f t="shared" si="902"/>
        <v>0</v>
      </c>
      <c r="AI183" s="72"/>
      <c r="AJ183" s="71">
        <f t="shared" si="903"/>
        <v>0</v>
      </c>
      <c r="AK183" s="86">
        <v>22</v>
      </c>
      <c r="AL183" s="71">
        <f t="shared" si="904"/>
        <v>2718585.4079999998</v>
      </c>
      <c r="AM183" s="72"/>
      <c r="AN183" s="77">
        <f t="shared" si="905"/>
        <v>0</v>
      </c>
      <c r="AO183" s="72"/>
      <c r="AP183" s="71">
        <f t="shared" si="906"/>
        <v>0</v>
      </c>
      <c r="AQ183" s="72"/>
      <c r="AR183" s="72">
        <f t="shared" si="907"/>
        <v>0</v>
      </c>
      <c r="AS183" s="72"/>
      <c r="AT183" s="72">
        <f t="shared" si="908"/>
        <v>0</v>
      </c>
      <c r="AU183" s="72"/>
      <c r="AV183" s="71">
        <f t="shared" si="909"/>
        <v>0</v>
      </c>
      <c r="AW183" s="72"/>
      <c r="AX183" s="71">
        <f t="shared" si="910"/>
        <v>0</v>
      </c>
      <c r="AY183" s="72"/>
      <c r="AZ183" s="71">
        <f t="shared" si="911"/>
        <v>0</v>
      </c>
      <c r="BA183" s="72"/>
      <c r="BB183" s="71">
        <f t="shared" si="912"/>
        <v>0</v>
      </c>
      <c r="BC183" s="72"/>
      <c r="BD183" s="71">
        <f t="shared" si="913"/>
        <v>0</v>
      </c>
      <c r="BE183" s="72"/>
      <c r="BF183" s="71">
        <f t="shared" si="914"/>
        <v>0</v>
      </c>
      <c r="BG183" s="72"/>
      <c r="BH183" s="71">
        <f t="shared" si="915"/>
        <v>0</v>
      </c>
      <c r="BI183" s="72"/>
      <c r="BJ183" s="71">
        <f t="shared" si="916"/>
        <v>0</v>
      </c>
      <c r="BK183" s="72"/>
      <c r="BL183" s="71">
        <f t="shared" si="917"/>
        <v>0</v>
      </c>
      <c r="BM183" s="72"/>
      <c r="BN183" s="71">
        <f t="shared" si="918"/>
        <v>0</v>
      </c>
      <c r="BO183" s="72"/>
      <c r="BP183" s="71">
        <f t="shared" si="919"/>
        <v>0</v>
      </c>
      <c r="BQ183" s="72"/>
      <c r="BR183" s="71">
        <f t="shared" si="920"/>
        <v>0</v>
      </c>
      <c r="BS183" s="72"/>
      <c r="BT183" s="71">
        <f t="shared" si="921"/>
        <v>0</v>
      </c>
      <c r="BU183" s="72"/>
      <c r="BV183" s="71">
        <f t="shared" si="922"/>
        <v>0</v>
      </c>
      <c r="BW183" s="72"/>
      <c r="BX183" s="71">
        <f t="shared" si="923"/>
        <v>0</v>
      </c>
      <c r="BY183" s="72"/>
      <c r="BZ183" s="79">
        <f t="shared" si="924"/>
        <v>0</v>
      </c>
      <c r="CA183" s="72"/>
      <c r="CB183" s="71">
        <f t="shared" si="925"/>
        <v>0</v>
      </c>
      <c r="CC183" s="72"/>
      <c r="CD183" s="71">
        <f t="shared" si="926"/>
        <v>0</v>
      </c>
      <c r="CE183" s="72"/>
      <c r="CF183" s="71">
        <f t="shared" si="927"/>
        <v>0</v>
      </c>
      <c r="CG183" s="72"/>
      <c r="CH183" s="72">
        <f t="shared" si="928"/>
        <v>0</v>
      </c>
      <c r="CI183" s="72"/>
      <c r="CJ183" s="71">
        <f t="shared" si="929"/>
        <v>0</v>
      </c>
      <c r="CK183" s="72"/>
      <c r="CL183" s="71">
        <f t="shared" si="930"/>
        <v>0</v>
      </c>
      <c r="CM183" s="72"/>
      <c r="CN183" s="71">
        <f t="shared" si="931"/>
        <v>0</v>
      </c>
      <c r="CO183" s="72"/>
      <c r="CP183" s="71">
        <f t="shared" si="932"/>
        <v>0</v>
      </c>
      <c r="CQ183" s="72"/>
      <c r="CR183" s="71">
        <f t="shared" si="933"/>
        <v>0</v>
      </c>
      <c r="CS183" s="72"/>
      <c r="CT183" s="71">
        <f t="shared" si="934"/>
        <v>0</v>
      </c>
      <c r="CU183" s="72"/>
      <c r="CV183" s="71">
        <f t="shared" si="935"/>
        <v>0</v>
      </c>
      <c r="CW183" s="86"/>
      <c r="CX183" s="71">
        <f t="shared" si="936"/>
        <v>0</v>
      </c>
      <c r="CY183" s="72"/>
      <c r="CZ183" s="71">
        <f t="shared" si="937"/>
        <v>0</v>
      </c>
      <c r="DA183" s="72"/>
      <c r="DB183" s="77">
        <f t="shared" si="938"/>
        <v>0</v>
      </c>
      <c r="DC183" s="72"/>
      <c r="DD183" s="71">
        <f t="shared" si="939"/>
        <v>0</v>
      </c>
      <c r="DE183" s="87"/>
      <c r="DF183" s="71">
        <f t="shared" si="940"/>
        <v>0</v>
      </c>
      <c r="DG183" s="72"/>
      <c r="DH183" s="71">
        <f t="shared" si="941"/>
        <v>0</v>
      </c>
      <c r="DI183" s="72"/>
      <c r="DJ183" s="71">
        <f t="shared" si="942"/>
        <v>0</v>
      </c>
      <c r="DK183" s="72"/>
      <c r="DL183" s="79">
        <f t="shared" si="943"/>
        <v>0</v>
      </c>
      <c r="DM183" s="81">
        <f t="shared" si="944"/>
        <v>142</v>
      </c>
      <c r="DN183" s="79">
        <f t="shared" si="944"/>
        <v>15075791.808</v>
      </c>
    </row>
    <row r="184" spans="1:118" ht="60" customHeight="1" x14ac:dyDescent="0.25">
      <c r="A184" s="82"/>
      <c r="B184" s="83">
        <v>152</v>
      </c>
      <c r="C184" s="65" t="s">
        <v>308</v>
      </c>
      <c r="D184" s="66">
        <v>22900</v>
      </c>
      <c r="E184" s="84">
        <v>3.3</v>
      </c>
      <c r="F184" s="84"/>
      <c r="G184" s="67">
        <v>1</v>
      </c>
      <c r="H184" s="68"/>
      <c r="I184" s="66">
        <v>1.4</v>
      </c>
      <c r="J184" s="66">
        <v>1.68</v>
      </c>
      <c r="K184" s="66">
        <v>2.23</v>
      </c>
      <c r="L184" s="69">
        <v>2.57</v>
      </c>
      <c r="M184" s="72"/>
      <c r="N184" s="71">
        <f t="shared" si="945"/>
        <v>0</v>
      </c>
      <c r="O184" s="72">
        <v>0</v>
      </c>
      <c r="P184" s="72">
        <f t="shared" si="893"/>
        <v>0</v>
      </c>
      <c r="Q184" s="72"/>
      <c r="R184" s="71">
        <f t="shared" si="894"/>
        <v>0</v>
      </c>
      <c r="S184" s="72"/>
      <c r="T184" s="71">
        <f t="shared" si="895"/>
        <v>0</v>
      </c>
      <c r="U184" s="72">
        <v>62</v>
      </c>
      <c r="V184" s="71">
        <f t="shared" si="896"/>
        <v>7215423.6000000006</v>
      </c>
      <c r="W184" s="72"/>
      <c r="X184" s="71">
        <f t="shared" si="897"/>
        <v>0</v>
      </c>
      <c r="Y184" s="72"/>
      <c r="Z184" s="71">
        <f t="shared" si="898"/>
        <v>0</v>
      </c>
      <c r="AA184" s="72"/>
      <c r="AB184" s="71">
        <f t="shared" si="899"/>
        <v>0</v>
      </c>
      <c r="AC184" s="72"/>
      <c r="AD184" s="71">
        <f t="shared" si="900"/>
        <v>0</v>
      </c>
      <c r="AE184" s="72"/>
      <c r="AF184" s="71">
        <f t="shared" si="901"/>
        <v>0</v>
      </c>
      <c r="AG184" s="133"/>
      <c r="AH184" s="71">
        <f t="shared" si="902"/>
        <v>0</v>
      </c>
      <c r="AI184" s="72"/>
      <c r="AJ184" s="71">
        <f t="shared" si="903"/>
        <v>0</v>
      </c>
      <c r="AK184" s="86">
        <v>74</v>
      </c>
      <c r="AL184" s="71">
        <f t="shared" si="904"/>
        <v>10334348.640000001</v>
      </c>
      <c r="AM184" s="72"/>
      <c r="AN184" s="77">
        <f t="shared" si="905"/>
        <v>0</v>
      </c>
      <c r="AO184" s="72"/>
      <c r="AP184" s="71">
        <f t="shared" si="906"/>
        <v>0</v>
      </c>
      <c r="AQ184" s="72"/>
      <c r="AR184" s="72">
        <f t="shared" si="907"/>
        <v>0</v>
      </c>
      <c r="AS184" s="72"/>
      <c r="AT184" s="72">
        <f t="shared" si="908"/>
        <v>0</v>
      </c>
      <c r="AU184" s="72"/>
      <c r="AV184" s="71">
        <f t="shared" si="909"/>
        <v>0</v>
      </c>
      <c r="AW184" s="72"/>
      <c r="AX184" s="71">
        <f t="shared" si="910"/>
        <v>0</v>
      </c>
      <c r="AY184" s="72"/>
      <c r="AZ184" s="71">
        <f t="shared" si="911"/>
        <v>0</v>
      </c>
      <c r="BA184" s="72"/>
      <c r="BB184" s="71">
        <f t="shared" si="912"/>
        <v>0</v>
      </c>
      <c r="BC184" s="72"/>
      <c r="BD184" s="71">
        <f t="shared" si="913"/>
        <v>0</v>
      </c>
      <c r="BE184" s="72"/>
      <c r="BF184" s="71">
        <f t="shared" si="914"/>
        <v>0</v>
      </c>
      <c r="BG184" s="72"/>
      <c r="BH184" s="71">
        <f t="shared" si="915"/>
        <v>0</v>
      </c>
      <c r="BI184" s="72"/>
      <c r="BJ184" s="71">
        <f t="shared" si="916"/>
        <v>0</v>
      </c>
      <c r="BK184" s="72"/>
      <c r="BL184" s="71">
        <f t="shared" si="917"/>
        <v>0</v>
      </c>
      <c r="BM184" s="72"/>
      <c r="BN184" s="71">
        <f t="shared" si="918"/>
        <v>0</v>
      </c>
      <c r="BO184" s="72"/>
      <c r="BP184" s="71">
        <f t="shared" si="919"/>
        <v>0</v>
      </c>
      <c r="BQ184" s="72"/>
      <c r="BR184" s="71">
        <f t="shared" si="920"/>
        <v>0</v>
      </c>
      <c r="BS184" s="72"/>
      <c r="BT184" s="71">
        <f t="shared" si="921"/>
        <v>0</v>
      </c>
      <c r="BU184" s="72"/>
      <c r="BV184" s="71">
        <f t="shared" si="922"/>
        <v>0</v>
      </c>
      <c r="BW184" s="72"/>
      <c r="BX184" s="71">
        <f t="shared" si="923"/>
        <v>0</v>
      </c>
      <c r="BY184" s="72"/>
      <c r="BZ184" s="79">
        <f t="shared" si="924"/>
        <v>0</v>
      </c>
      <c r="CA184" s="72"/>
      <c r="CB184" s="71">
        <f t="shared" si="925"/>
        <v>0</v>
      </c>
      <c r="CC184" s="72"/>
      <c r="CD184" s="71">
        <f t="shared" si="926"/>
        <v>0</v>
      </c>
      <c r="CE184" s="72"/>
      <c r="CF184" s="71">
        <f t="shared" si="927"/>
        <v>0</v>
      </c>
      <c r="CG184" s="72"/>
      <c r="CH184" s="72">
        <f t="shared" si="928"/>
        <v>0</v>
      </c>
      <c r="CI184" s="72"/>
      <c r="CJ184" s="71">
        <f t="shared" si="929"/>
        <v>0</v>
      </c>
      <c r="CK184" s="72"/>
      <c r="CL184" s="71">
        <f t="shared" si="930"/>
        <v>0</v>
      </c>
      <c r="CM184" s="72"/>
      <c r="CN184" s="71">
        <f t="shared" si="931"/>
        <v>0</v>
      </c>
      <c r="CO184" s="72"/>
      <c r="CP184" s="71">
        <f t="shared" si="932"/>
        <v>0</v>
      </c>
      <c r="CQ184" s="72"/>
      <c r="CR184" s="71">
        <f t="shared" si="933"/>
        <v>0</v>
      </c>
      <c r="CS184" s="72"/>
      <c r="CT184" s="71">
        <f t="shared" si="934"/>
        <v>0</v>
      </c>
      <c r="CU184" s="72"/>
      <c r="CV184" s="71">
        <f t="shared" si="935"/>
        <v>0</v>
      </c>
      <c r="CW184" s="86"/>
      <c r="CX184" s="71">
        <f t="shared" si="936"/>
        <v>0</v>
      </c>
      <c r="CY184" s="72"/>
      <c r="CZ184" s="71">
        <f t="shared" si="937"/>
        <v>0</v>
      </c>
      <c r="DA184" s="72"/>
      <c r="DB184" s="77">
        <f t="shared" si="938"/>
        <v>0</v>
      </c>
      <c r="DC184" s="72"/>
      <c r="DD184" s="71">
        <f t="shared" si="939"/>
        <v>0</v>
      </c>
      <c r="DE184" s="87"/>
      <c r="DF184" s="71">
        <f t="shared" si="940"/>
        <v>0</v>
      </c>
      <c r="DG184" s="72"/>
      <c r="DH184" s="71">
        <f t="shared" si="941"/>
        <v>0</v>
      </c>
      <c r="DI184" s="72"/>
      <c r="DJ184" s="71">
        <f t="shared" si="942"/>
        <v>0</v>
      </c>
      <c r="DK184" s="72"/>
      <c r="DL184" s="79">
        <f t="shared" si="943"/>
        <v>0</v>
      </c>
      <c r="DM184" s="81">
        <f t="shared" si="944"/>
        <v>136</v>
      </c>
      <c r="DN184" s="79">
        <f t="shared" si="944"/>
        <v>17549772.240000002</v>
      </c>
    </row>
    <row r="185" spans="1:118" ht="60" customHeight="1" x14ac:dyDescent="0.25">
      <c r="A185" s="82"/>
      <c r="B185" s="83">
        <v>153</v>
      </c>
      <c r="C185" s="65" t="s">
        <v>309</v>
      </c>
      <c r="D185" s="66">
        <v>22900</v>
      </c>
      <c r="E185" s="84">
        <v>4.22</v>
      </c>
      <c r="F185" s="84"/>
      <c r="G185" s="67">
        <v>1</v>
      </c>
      <c r="H185" s="68"/>
      <c r="I185" s="66">
        <v>1.4</v>
      </c>
      <c r="J185" s="66">
        <v>1.68</v>
      </c>
      <c r="K185" s="66">
        <v>2.23</v>
      </c>
      <c r="L185" s="69">
        <v>2.57</v>
      </c>
      <c r="M185" s="72"/>
      <c r="N185" s="71">
        <f t="shared" si="945"/>
        <v>0</v>
      </c>
      <c r="O185" s="72">
        <v>0</v>
      </c>
      <c r="P185" s="72">
        <f t="shared" si="893"/>
        <v>0</v>
      </c>
      <c r="Q185" s="72"/>
      <c r="R185" s="71">
        <f t="shared" si="894"/>
        <v>0</v>
      </c>
      <c r="S185" s="72"/>
      <c r="T185" s="71">
        <f t="shared" si="895"/>
        <v>0</v>
      </c>
      <c r="U185" s="72">
        <v>20</v>
      </c>
      <c r="V185" s="71">
        <f t="shared" si="896"/>
        <v>2976450.4000000004</v>
      </c>
      <c r="W185" s="72"/>
      <c r="X185" s="71">
        <f t="shared" si="897"/>
        <v>0</v>
      </c>
      <c r="Y185" s="72"/>
      <c r="Z185" s="71">
        <f t="shared" si="898"/>
        <v>0</v>
      </c>
      <c r="AA185" s="72"/>
      <c r="AB185" s="71">
        <f t="shared" si="899"/>
        <v>0</v>
      </c>
      <c r="AC185" s="72"/>
      <c r="AD185" s="71">
        <f t="shared" si="900"/>
        <v>0</v>
      </c>
      <c r="AE185" s="72"/>
      <c r="AF185" s="71">
        <f t="shared" si="901"/>
        <v>0</v>
      </c>
      <c r="AG185" s="133"/>
      <c r="AH185" s="71">
        <f t="shared" si="902"/>
        <v>0</v>
      </c>
      <c r="AI185" s="72"/>
      <c r="AJ185" s="71">
        <f t="shared" si="903"/>
        <v>0</v>
      </c>
      <c r="AK185" s="86">
        <v>14</v>
      </c>
      <c r="AL185" s="71">
        <f t="shared" si="904"/>
        <v>2500218.3360000001</v>
      </c>
      <c r="AM185" s="72"/>
      <c r="AN185" s="77">
        <f t="shared" si="905"/>
        <v>0</v>
      </c>
      <c r="AO185" s="72"/>
      <c r="AP185" s="71">
        <f t="shared" si="906"/>
        <v>0</v>
      </c>
      <c r="AQ185" s="72"/>
      <c r="AR185" s="72">
        <f t="shared" si="907"/>
        <v>0</v>
      </c>
      <c r="AS185" s="72"/>
      <c r="AT185" s="72">
        <f t="shared" si="908"/>
        <v>0</v>
      </c>
      <c r="AU185" s="72"/>
      <c r="AV185" s="71">
        <f t="shared" si="909"/>
        <v>0</v>
      </c>
      <c r="AW185" s="72"/>
      <c r="AX185" s="71">
        <f t="shared" si="910"/>
        <v>0</v>
      </c>
      <c r="AY185" s="72"/>
      <c r="AZ185" s="71">
        <f t="shared" si="911"/>
        <v>0</v>
      </c>
      <c r="BA185" s="72"/>
      <c r="BB185" s="71">
        <f t="shared" si="912"/>
        <v>0</v>
      </c>
      <c r="BC185" s="72"/>
      <c r="BD185" s="71">
        <f t="shared" si="913"/>
        <v>0</v>
      </c>
      <c r="BE185" s="72"/>
      <c r="BF185" s="71">
        <f t="shared" si="914"/>
        <v>0</v>
      </c>
      <c r="BG185" s="72"/>
      <c r="BH185" s="71">
        <f t="shared" si="915"/>
        <v>0</v>
      </c>
      <c r="BI185" s="72"/>
      <c r="BJ185" s="71">
        <f t="shared" si="916"/>
        <v>0</v>
      </c>
      <c r="BK185" s="72"/>
      <c r="BL185" s="71">
        <f t="shared" si="917"/>
        <v>0</v>
      </c>
      <c r="BM185" s="72"/>
      <c r="BN185" s="71">
        <f t="shared" si="918"/>
        <v>0</v>
      </c>
      <c r="BO185" s="72"/>
      <c r="BP185" s="71">
        <f t="shared" si="919"/>
        <v>0</v>
      </c>
      <c r="BQ185" s="72"/>
      <c r="BR185" s="71">
        <f t="shared" si="920"/>
        <v>0</v>
      </c>
      <c r="BS185" s="72"/>
      <c r="BT185" s="71">
        <f t="shared" si="921"/>
        <v>0</v>
      </c>
      <c r="BU185" s="72"/>
      <c r="BV185" s="71">
        <f t="shared" si="922"/>
        <v>0</v>
      </c>
      <c r="BW185" s="72"/>
      <c r="BX185" s="71">
        <f t="shared" si="923"/>
        <v>0</v>
      </c>
      <c r="BY185" s="72"/>
      <c r="BZ185" s="79">
        <f t="shared" si="924"/>
        <v>0</v>
      </c>
      <c r="CA185" s="72"/>
      <c r="CB185" s="71">
        <f t="shared" si="925"/>
        <v>0</v>
      </c>
      <c r="CC185" s="72"/>
      <c r="CD185" s="71">
        <f t="shared" si="926"/>
        <v>0</v>
      </c>
      <c r="CE185" s="72"/>
      <c r="CF185" s="71">
        <f t="shared" si="927"/>
        <v>0</v>
      </c>
      <c r="CG185" s="72"/>
      <c r="CH185" s="72">
        <f t="shared" si="928"/>
        <v>0</v>
      </c>
      <c r="CI185" s="72"/>
      <c r="CJ185" s="71">
        <f t="shared" si="929"/>
        <v>0</v>
      </c>
      <c r="CK185" s="72"/>
      <c r="CL185" s="71">
        <f t="shared" si="930"/>
        <v>0</v>
      </c>
      <c r="CM185" s="72"/>
      <c r="CN185" s="71">
        <f t="shared" si="931"/>
        <v>0</v>
      </c>
      <c r="CO185" s="72"/>
      <c r="CP185" s="71">
        <f t="shared" si="932"/>
        <v>0</v>
      </c>
      <c r="CQ185" s="72"/>
      <c r="CR185" s="71">
        <f t="shared" si="933"/>
        <v>0</v>
      </c>
      <c r="CS185" s="72"/>
      <c r="CT185" s="71">
        <f t="shared" si="934"/>
        <v>0</v>
      </c>
      <c r="CU185" s="72"/>
      <c r="CV185" s="71">
        <f t="shared" si="935"/>
        <v>0</v>
      </c>
      <c r="CW185" s="86"/>
      <c r="CX185" s="71">
        <f t="shared" si="936"/>
        <v>0</v>
      </c>
      <c r="CY185" s="72"/>
      <c r="CZ185" s="71">
        <f t="shared" si="937"/>
        <v>0</v>
      </c>
      <c r="DA185" s="72"/>
      <c r="DB185" s="77">
        <f t="shared" si="938"/>
        <v>0</v>
      </c>
      <c r="DC185" s="72"/>
      <c r="DD185" s="71">
        <f t="shared" si="939"/>
        <v>0</v>
      </c>
      <c r="DE185" s="87"/>
      <c r="DF185" s="71">
        <f t="shared" si="940"/>
        <v>0</v>
      </c>
      <c r="DG185" s="72"/>
      <c r="DH185" s="71">
        <f t="shared" si="941"/>
        <v>0</v>
      </c>
      <c r="DI185" s="72"/>
      <c r="DJ185" s="71">
        <f t="shared" si="942"/>
        <v>0</v>
      </c>
      <c r="DK185" s="72"/>
      <c r="DL185" s="79">
        <f t="shared" si="943"/>
        <v>0</v>
      </c>
      <c r="DM185" s="81">
        <f t="shared" si="944"/>
        <v>34</v>
      </c>
      <c r="DN185" s="79">
        <f t="shared" si="944"/>
        <v>5476668.7360000005</v>
      </c>
    </row>
    <row r="186" spans="1:118" ht="60" customHeight="1" x14ac:dyDescent="0.25">
      <c r="A186" s="82"/>
      <c r="B186" s="83">
        <v>154</v>
      </c>
      <c r="C186" s="65" t="s">
        <v>310</v>
      </c>
      <c r="D186" s="66">
        <v>22900</v>
      </c>
      <c r="E186" s="84">
        <v>5.3</v>
      </c>
      <c r="F186" s="84"/>
      <c r="G186" s="67">
        <v>1</v>
      </c>
      <c r="H186" s="68"/>
      <c r="I186" s="66">
        <v>1.4</v>
      </c>
      <c r="J186" s="66">
        <v>1.68</v>
      </c>
      <c r="K186" s="66">
        <v>2.23</v>
      </c>
      <c r="L186" s="69">
        <v>2.57</v>
      </c>
      <c r="M186" s="72"/>
      <c r="N186" s="71">
        <f t="shared" si="945"/>
        <v>0</v>
      </c>
      <c r="O186" s="72">
        <v>0</v>
      </c>
      <c r="P186" s="72">
        <f t="shared" si="893"/>
        <v>0</v>
      </c>
      <c r="Q186" s="72"/>
      <c r="R186" s="71">
        <f t="shared" si="894"/>
        <v>0</v>
      </c>
      <c r="S186" s="72"/>
      <c r="T186" s="71">
        <f t="shared" si="895"/>
        <v>0</v>
      </c>
      <c r="U186" s="72">
        <v>10</v>
      </c>
      <c r="V186" s="71">
        <f t="shared" si="896"/>
        <v>1869098.0000000002</v>
      </c>
      <c r="W186" s="72"/>
      <c r="X186" s="71">
        <f t="shared" si="897"/>
        <v>0</v>
      </c>
      <c r="Y186" s="72"/>
      <c r="Z186" s="71">
        <f t="shared" si="898"/>
        <v>0</v>
      </c>
      <c r="AA186" s="72"/>
      <c r="AB186" s="71">
        <f t="shared" si="899"/>
        <v>0</v>
      </c>
      <c r="AC186" s="72"/>
      <c r="AD186" s="71">
        <f t="shared" si="900"/>
        <v>0</v>
      </c>
      <c r="AE186" s="72"/>
      <c r="AF186" s="71">
        <f t="shared" si="901"/>
        <v>0</v>
      </c>
      <c r="AG186" s="133"/>
      <c r="AH186" s="71">
        <f t="shared" si="902"/>
        <v>0</v>
      </c>
      <c r="AI186" s="72"/>
      <c r="AJ186" s="71">
        <f t="shared" si="903"/>
        <v>0</v>
      </c>
      <c r="AK186" s="86">
        <v>23</v>
      </c>
      <c r="AL186" s="71">
        <f t="shared" si="904"/>
        <v>5158710.4800000004</v>
      </c>
      <c r="AM186" s="72"/>
      <c r="AN186" s="77">
        <f t="shared" si="905"/>
        <v>0</v>
      </c>
      <c r="AO186" s="72"/>
      <c r="AP186" s="71">
        <f t="shared" si="906"/>
        <v>0</v>
      </c>
      <c r="AQ186" s="72"/>
      <c r="AR186" s="72">
        <f t="shared" si="907"/>
        <v>0</v>
      </c>
      <c r="AS186" s="72"/>
      <c r="AT186" s="72">
        <f t="shared" si="908"/>
        <v>0</v>
      </c>
      <c r="AU186" s="72"/>
      <c r="AV186" s="71">
        <f t="shared" si="909"/>
        <v>0</v>
      </c>
      <c r="AW186" s="72"/>
      <c r="AX186" s="71">
        <f t="shared" si="910"/>
        <v>0</v>
      </c>
      <c r="AY186" s="72"/>
      <c r="AZ186" s="71">
        <f t="shared" si="911"/>
        <v>0</v>
      </c>
      <c r="BA186" s="72"/>
      <c r="BB186" s="71">
        <f t="shared" si="912"/>
        <v>0</v>
      </c>
      <c r="BC186" s="72"/>
      <c r="BD186" s="71">
        <f t="shared" si="913"/>
        <v>0</v>
      </c>
      <c r="BE186" s="72"/>
      <c r="BF186" s="71">
        <f t="shared" si="914"/>
        <v>0</v>
      </c>
      <c r="BG186" s="72"/>
      <c r="BH186" s="71">
        <f t="shared" si="915"/>
        <v>0</v>
      </c>
      <c r="BI186" s="72"/>
      <c r="BJ186" s="71">
        <f t="shared" si="916"/>
        <v>0</v>
      </c>
      <c r="BK186" s="72"/>
      <c r="BL186" s="71">
        <f t="shared" si="917"/>
        <v>0</v>
      </c>
      <c r="BM186" s="72"/>
      <c r="BN186" s="71">
        <f t="shared" si="918"/>
        <v>0</v>
      </c>
      <c r="BO186" s="72"/>
      <c r="BP186" s="71">
        <f t="shared" si="919"/>
        <v>0</v>
      </c>
      <c r="BQ186" s="72"/>
      <c r="BR186" s="71">
        <f t="shared" si="920"/>
        <v>0</v>
      </c>
      <c r="BS186" s="72"/>
      <c r="BT186" s="71">
        <f t="shared" si="921"/>
        <v>0</v>
      </c>
      <c r="BU186" s="72"/>
      <c r="BV186" s="71">
        <f t="shared" si="922"/>
        <v>0</v>
      </c>
      <c r="BW186" s="72"/>
      <c r="BX186" s="71">
        <f t="shared" si="923"/>
        <v>0</v>
      </c>
      <c r="BY186" s="72"/>
      <c r="BZ186" s="79">
        <f t="shared" si="924"/>
        <v>0</v>
      </c>
      <c r="CA186" s="72"/>
      <c r="CB186" s="71">
        <f t="shared" si="925"/>
        <v>0</v>
      </c>
      <c r="CC186" s="72"/>
      <c r="CD186" s="71">
        <f t="shared" si="926"/>
        <v>0</v>
      </c>
      <c r="CE186" s="72"/>
      <c r="CF186" s="71">
        <f t="shared" si="927"/>
        <v>0</v>
      </c>
      <c r="CG186" s="72"/>
      <c r="CH186" s="72">
        <f t="shared" si="928"/>
        <v>0</v>
      </c>
      <c r="CI186" s="72"/>
      <c r="CJ186" s="71">
        <f t="shared" si="929"/>
        <v>0</v>
      </c>
      <c r="CK186" s="72"/>
      <c r="CL186" s="71">
        <f t="shared" si="930"/>
        <v>0</v>
      </c>
      <c r="CM186" s="72"/>
      <c r="CN186" s="71">
        <f t="shared" si="931"/>
        <v>0</v>
      </c>
      <c r="CO186" s="72"/>
      <c r="CP186" s="71">
        <f t="shared" si="932"/>
        <v>0</v>
      </c>
      <c r="CQ186" s="72"/>
      <c r="CR186" s="71">
        <f t="shared" si="933"/>
        <v>0</v>
      </c>
      <c r="CS186" s="72"/>
      <c r="CT186" s="71">
        <f t="shared" si="934"/>
        <v>0</v>
      </c>
      <c r="CU186" s="72"/>
      <c r="CV186" s="71">
        <f t="shared" si="935"/>
        <v>0</v>
      </c>
      <c r="CW186" s="86"/>
      <c r="CX186" s="71">
        <f t="shared" si="936"/>
        <v>0</v>
      </c>
      <c r="CY186" s="72"/>
      <c r="CZ186" s="71">
        <f t="shared" si="937"/>
        <v>0</v>
      </c>
      <c r="DA186" s="72"/>
      <c r="DB186" s="77">
        <f t="shared" si="938"/>
        <v>0</v>
      </c>
      <c r="DC186" s="72"/>
      <c r="DD186" s="71">
        <f t="shared" si="939"/>
        <v>0</v>
      </c>
      <c r="DE186" s="87"/>
      <c r="DF186" s="71">
        <f t="shared" si="940"/>
        <v>0</v>
      </c>
      <c r="DG186" s="72"/>
      <c r="DH186" s="71">
        <f t="shared" si="941"/>
        <v>0</v>
      </c>
      <c r="DI186" s="72"/>
      <c r="DJ186" s="71">
        <f t="shared" si="942"/>
        <v>0</v>
      </c>
      <c r="DK186" s="72"/>
      <c r="DL186" s="79">
        <f t="shared" si="943"/>
        <v>0</v>
      </c>
      <c r="DM186" s="81">
        <f t="shared" si="944"/>
        <v>33</v>
      </c>
      <c r="DN186" s="79">
        <f t="shared" si="944"/>
        <v>7027808.4800000004</v>
      </c>
    </row>
    <row r="187" spans="1:118" ht="60" customHeight="1" x14ac:dyDescent="0.25">
      <c r="A187" s="82"/>
      <c r="B187" s="83">
        <v>155</v>
      </c>
      <c r="C187" s="65" t="s">
        <v>311</v>
      </c>
      <c r="D187" s="66">
        <v>22900</v>
      </c>
      <c r="E187" s="84">
        <v>11.02</v>
      </c>
      <c r="F187" s="84"/>
      <c r="G187" s="67">
        <v>1</v>
      </c>
      <c r="H187" s="68"/>
      <c r="I187" s="66">
        <v>1.4</v>
      </c>
      <c r="J187" s="66">
        <v>1.68</v>
      </c>
      <c r="K187" s="66">
        <v>2.23</v>
      </c>
      <c r="L187" s="69">
        <v>2.57</v>
      </c>
      <c r="M187" s="72"/>
      <c r="N187" s="71">
        <f t="shared" si="945"/>
        <v>0</v>
      </c>
      <c r="O187" s="72">
        <v>0</v>
      </c>
      <c r="P187" s="72">
        <f t="shared" si="893"/>
        <v>0</v>
      </c>
      <c r="Q187" s="72"/>
      <c r="R187" s="71">
        <f t="shared" si="894"/>
        <v>0</v>
      </c>
      <c r="S187" s="72"/>
      <c r="T187" s="71">
        <f t="shared" si="895"/>
        <v>0</v>
      </c>
      <c r="U187" s="72">
        <v>25</v>
      </c>
      <c r="V187" s="71">
        <f t="shared" si="896"/>
        <v>9715783</v>
      </c>
      <c r="W187" s="72"/>
      <c r="X187" s="71">
        <f t="shared" si="897"/>
        <v>0</v>
      </c>
      <c r="Y187" s="72"/>
      <c r="Z187" s="71">
        <f t="shared" si="898"/>
        <v>0</v>
      </c>
      <c r="AA187" s="72"/>
      <c r="AB187" s="71">
        <f t="shared" si="899"/>
        <v>0</v>
      </c>
      <c r="AC187" s="72"/>
      <c r="AD187" s="71">
        <f t="shared" si="900"/>
        <v>0</v>
      </c>
      <c r="AE187" s="72"/>
      <c r="AF187" s="71">
        <f t="shared" si="901"/>
        <v>0</v>
      </c>
      <c r="AG187" s="133"/>
      <c r="AH187" s="71">
        <f t="shared" si="902"/>
        <v>0</v>
      </c>
      <c r="AI187" s="72"/>
      <c r="AJ187" s="71">
        <f t="shared" si="903"/>
        <v>0</v>
      </c>
      <c r="AK187" s="86">
        <v>21</v>
      </c>
      <c r="AL187" s="71">
        <f t="shared" si="904"/>
        <v>9793509.2640000004</v>
      </c>
      <c r="AM187" s="72"/>
      <c r="AN187" s="77">
        <f t="shared" si="905"/>
        <v>0</v>
      </c>
      <c r="AO187" s="72"/>
      <c r="AP187" s="71">
        <f t="shared" si="906"/>
        <v>0</v>
      </c>
      <c r="AQ187" s="72"/>
      <c r="AR187" s="72">
        <f t="shared" si="907"/>
        <v>0</v>
      </c>
      <c r="AS187" s="72"/>
      <c r="AT187" s="72">
        <f t="shared" si="908"/>
        <v>0</v>
      </c>
      <c r="AU187" s="72"/>
      <c r="AV187" s="71">
        <f t="shared" si="909"/>
        <v>0</v>
      </c>
      <c r="AW187" s="72"/>
      <c r="AX187" s="71">
        <f t="shared" si="910"/>
        <v>0</v>
      </c>
      <c r="AY187" s="72"/>
      <c r="AZ187" s="71">
        <f t="shared" si="911"/>
        <v>0</v>
      </c>
      <c r="BA187" s="72"/>
      <c r="BB187" s="71">
        <f t="shared" si="912"/>
        <v>0</v>
      </c>
      <c r="BC187" s="72"/>
      <c r="BD187" s="71">
        <f t="shared" si="913"/>
        <v>0</v>
      </c>
      <c r="BE187" s="72"/>
      <c r="BF187" s="71">
        <f t="shared" si="914"/>
        <v>0</v>
      </c>
      <c r="BG187" s="72"/>
      <c r="BH187" s="71">
        <f t="shared" si="915"/>
        <v>0</v>
      </c>
      <c r="BI187" s="72"/>
      <c r="BJ187" s="71">
        <f t="shared" si="916"/>
        <v>0</v>
      </c>
      <c r="BK187" s="72"/>
      <c r="BL187" s="71">
        <f t="shared" si="917"/>
        <v>0</v>
      </c>
      <c r="BM187" s="72"/>
      <c r="BN187" s="71">
        <f t="shared" si="918"/>
        <v>0</v>
      </c>
      <c r="BO187" s="72"/>
      <c r="BP187" s="71">
        <f t="shared" si="919"/>
        <v>0</v>
      </c>
      <c r="BQ187" s="72"/>
      <c r="BR187" s="71">
        <f t="shared" si="920"/>
        <v>0</v>
      </c>
      <c r="BS187" s="72"/>
      <c r="BT187" s="71">
        <f t="shared" si="921"/>
        <v>0</v>
      </c>
      <c r="BU187" s="72"/>
      <c r="BV187" s="71">
        <f t="shared" si="922"/>
        <v>0</v>
      </c>
      <c r="BW187" s="72"/>
      <c r="BX187" s="71">
        <f t="shared" si="923"/>
        <v>0</v>
      </c>
      <c r="BY187" s="72"/>
      <c r="BZ187" s="79">
        <f t="shared" si="924"/>
        <v>0</v>
      </c>
      <c r="CA187" s="72"/>
      <c r="CB187" s="71">
        <f t="shared" si="925"/>
        <v>0</v>
      </c>
      <c r="CC187" s="72"/>
      <c r="CD187" s="71">
        <f t="shared" si="926"/>
        <v>0</v>
      </c>
      <c r="CE187" s="72"/>
      <c r="CF187" s="71">
        <f t="shared" si="927"/>
        <v>0</v>
      </c>
      <c r="CG187" s="72"/>
      <c r="CH187" s="72">
        <f t="shared" si="928"/>
        <v>0</v>
      </c>
      <c r="CI187" s="72"/>
      <c r="CJ187" s="71">
        <f t="shared" si="929"/>
        <v>0</v>
      </c>
      <c r="CK187" s="72"/>
      <c r="CL187" s="71">
        <f t="shared" si="930"/>
        <v>0</v>
      </c>
      <c r="CM187" s="72"/>
      <c r="CN187" s="71">
        <f t="shared" si="931"/>
        <v>0</v>
      </c>
      <c r="CO187" s="72"/>
      <c r="CP187" s="71">
        <f t="shared" si="932"/>
        <v>0</v>
      </c>
      <c r="CQ187" s="72"/>
      <c r="CR187" s="71">
        <f t="shared" si="933"/>
        <v>0</v>
      </c>
      <c r="CS187" s="72"/>
      <c r="CT187" s="71">
        <f t="shared" si="934"/>
        <v>0</v>
      </c>
      <c r="CU187" s="72"/>
      <c r="CV187" s="71">
        <f t="shared" si="935"/>
        <v>0</v>
      </c>
      <c r="CW187" s="86"/>
      <c r="CX187" s="71">
        <f t="shared" si="936"/>
        <v>0</v>
      </c>
      <c r="CY187" s="72"/>
      <c r="CZ187" s="71">
        <f t="shared" si="937"/>
        <v>0</v>
      </c>
      <c r="DA187" s="72"/>
      <c r="DB187" s="77">
        <f t="shared" si="938"/>
        <v>0</v>
      </c>
      <c r="DC187" s="72"/>
      <c r="DD187" s="71">
        <f t="shared" si="939"/>
        <v>0</v>
      </c>
      <c r="DE187" s="87"/>
      <c r="DF187" s="71">
        <f t="shared" si="940"/>
        <v>0</v>
      </c>
      <c r="DG187" s="72"/>
      <c r="DH187" s="71">
        <f t="shared" si="941"/>
        <v>0</v>
      </c>
      <c r="DI187" s="72"/>
      <c r="DJ187" s="71">
        <f t="shared" si="942"/>
        <v>0</v>
      </c>
      <c r="DK187" s="72"/>
      <c r="DL187" s="79">
        <f t="shared" si="943"/>
        <v>0</v>
      </c>
      <c r="DM187" s="81">
        <f t="shared" si="944"/>
        <v>46</v>
      </c>
      <c r="DN187" s="79">
        <f t="shared" si="944"/>
        <v>19509292.263999999</v>
      </c>
    </row>
    <row r="188" spans="1:118" ht="60" customHeight="1" x14ac:dyDescent="0.25">
      <c r="A188" s="82"/>
      <c r="B188" s="83">
        <v>156</v>
      </c>
      <c r="C188" s="65" t="s">
        <v>312</v>
      </c>
      <c r="D188" s="66">
        <v>22900</v>
      </c>
      <c r="E188" s="84">
        <v>2.0499999999999998</v>
      </c>
      <c r="F188" s="84"/>
      <c r="G188" s="67">
        <v>1</v>
      </c>
      <c r="H188" s="68"/>
      <c r="I188" s="66">
        <v>1.4</v>
      </c>
      <c r="J188" s="66">
        <v>1.68</v>
      </c>
      <c r="K188" s="66">
        <v>2.23</v>
      </c>
      <c r="L188" s="69">
        <v>2.57</v>
      </c>
      <c r="M188" s="72"/>
      <c r="N188" s="71">
        <f t="shared" si="945"/>
        <v>0</v>
      </c>
      <c r="O188" s="72">
        <v>0</v>
      </c>
      <c r="P188" s="72">
        <f t="shared" si="893"/>
        <v>0</v>
      </c>
      <c r="Q188" s="72"/>
      <c r="R188" s="71">
        <f t="shared" si="894"/>
        <v>0</v>
      </c>
      <c r="S188" s="72"/>
      <c r="T188" s="71">
        <f t="shared" si="895"/>
        <v>0</v>
      </c>
      <c r="U188" s="72"/>
      <c r="V188" s="71">
        <f t="shared" si="896"/>
        <v>0</v>
      </c>
      <c r="W188" s="72"/>
      <c r="X188" s="71">
        <f t="shared" si="897"/>
        <v>0</v>
      </c>
      <c r="Y188" s="72"/>
      <c r="Z188" s="71">
        <f t="shared" si="898"/>
        <v>0</v>
      </c>
      <c r="AA188" s="72"/>
      <c r="AB188" s="71">
        <f t="shared" si="899"/>
        <v>0</v>
      </c>
      <c r="AC188" s="72"/>
      <c r="AD188" s="71">
        <f t="shared" si="900"/>
        <v>0</v>
      </c>
      <c r="AE188" s="72"/>
      <c r="AF188" s="71">
        <f t="shared" si="901"/>
        <v>0</v>
      </c>
      <c r="AG188" s="133"/>
      <c r="AH188" s="71">
        <f t="shared" si="902"/>
        <v>0</v>
      </c>
      <c r="AI188" s="72"/>
      <c r="AJ188" s="71">
        <f t="shared" si="903"/>
        <v>0</v>
      </c>
      <c r="AK188" s="86"/>
      <c r="AL188" s="71">
        <f t="shared" si="904"/>
        <v>0</v>
      </c>
      <c r="AM188" s="72"/>
      <c r="AN188" s="77">
        <f t="shared" si="905"/>
        <v>0</v>
      </c>
      <c r="AO188" s="72"/>
      <c r="AP188" s="71">
        <f t="shared" si="906"/>
        <v>0</v>
      </c>
      <c r="AQ188" s="72"/>
      <c r="AR188" s="72">
        <f t="shared" si="907"/>
        <v>0</v>
      </c>
      <c r="AS188" s="72"/>
      <c r="AT188" s="72">
        <f t="shared" si="908"/>
        <v>0</v>
      </c>
      <c r="AU188" s="72"/>
      <c r="AV188" s="71">
        <f t="shared" si="909"/>
        <v>0</v>
      </c>
      <c r="AW188" s="72"/>
      <c r="AX188" s="71">
        <f t="shared" si="910"/>
        <v>0</v>
      </c>
      <c r="AY188" s="72"/>
      <c r="AZ188" s="71">
        <f t="shared" si="911"/>
        <v>0</v>
      </c>
      <c r="BA188" s="72"/>
      <c r="BB188" s="71">
        <f t="shared" si="912"/>
        <v>0</v>
      </c>
      <c r="BC188" s="72"/>
      <c r="BD188" s="71">
        <f t="shared" si="913"/>
        <v>0</v>
      </c>
      <c r="BE188" s="72"/>
      <c r="BF188" s="71">
        <f t="shared" si="914"/>
        <v>0</v>
      </c>
      <c r="BG188" s="72"/>
      <c r="BH188" s="71">
        <f t="shared" si="915"/>
        <v>0</v>
      </c>
      <c r="BI188" s="72"/>
      <c r="BJ188" s="71">
        <f t="shared" si="916"/>
        <v>0</v>
      </c>
      <c r="BK188" s="72"/>
      <c r="BL188" s="71">
        <f t="shared" si="917"/>
        <v>0</v>
      </c>
      <c r="BM188" s="72"/>
      <c r="BN188" s="71">
        <f t="shared" si="918"/>
        <v>0</v>
      </c>
      <c r="BO188" s="72"/>
      <c r="BP188" s="71">
        <f t="shared" si="919"/>
        <v>0</v>
      </c>
      <c r="BQ188" s="72"/>
      <c r="BR188" s="71">
        <f t="shared" si="920"/>
        <v>0</v>
      </c>
      <c r="BS188" s="72"/>
      <c r="BT188" s="71">
        <f t="shared" si="921"/>
        <v>0</v>
      </c>
      <c r="BU188" s="72"/>
      <c r="BV188" s="71">
        <f t="shared" si="922"/>
        <v>0</v>
      </c>
      <c r="BW188" s="72"/>
      <c r="BX188" s="71">
        <f t="shared" si="923"/>
        <v>0</v>
      </c>
      <c r="BY188" s="72"/>
      <c r="BZ188" s="79">
        <f t="shared" si="924"/>
        <v>0</v>
      </c>
      <c r="CA188" s="72"/>
      <c r="CB188" s="71">
        <f t="shared" si="925"/>
        <v>0</v>
      </c>
      <c r="CC188" s="72"/>
      <c r="CD188" s="71">
        <f t="shared" si="926"/>
        <v>0</v>
      </c>
      <c r="CE188" s="72"/>
      <c r="CF188" s="71">
        <f t="shared" si="927"/>
        <v>0</v>
      </c>
      <c r="CG188" s="72"/>
      <c r="CH188" s="72">
        <f t="shared" si="928"/>
        <v>0</v>
      </c>
      <c r="CI188" s="72"/>
      <c r="CJ188" s="71">
        <f t="shared" si="929"/>
        <v>0</v>
      </c>
      <c r="CK188" s="72"/>
      <c r="CL188" s="71">
        <f t="shared" si="930"/>
        <v>0</v>
      </c>
      <c r="CM188" s="72"/>
      <c r="CN188" s="71">
        <f t="shared" si="931"/>
        <v>0</v>
      </c>
      <c r="CO188" s="72"/>
      <c r="CP188" s="71">
        <f t="shared" si="932"/>
        <v>0</v>
      </c>
      <c r="CQ188" s="72"/>
      <c r="CR188" s="71">
        <f t="shared" si="933"/>
        <v>0</v>
      </c>
      <c r="CS188" s="72"/>
      <c r="CT188" s="71">
        <f t="shared" si="934"/>
        <v>0</v>
      </c>
      <c r="CU188" s="72"/>
      <c r="CV188" s="71">
        <f t="shared" si="935"/>
        <v>0</v>
      </c>
      <c r="CW188" s="86"/>
      <c r="CX188" s="71">
        <f t="shared" si="936"/>
        <v>0</v>
      </c>
      <c r="CY188" s="72"/>
      <c r="CZ188" s="71">
        <f t="shared" si="937"/>
        <v>0</v>
      </c>
      <c r="DA188" s="72"/>
      <c r="DB188" s="77">
        <f t="shared" si="938"/>
        <v>0</v>
      </c>
      <c r="DC188" s="72"/>
      <c r="DD188" s="71">
        <f t="shared" si="939"/>
        <v>0</v>
      </c>
      <c r="DE188" s="87"/>
      <c r="DF188" s="71">
        <f t="shared" si="940"/>
        <v>0</v>
      </c>
      <c r="DG188" s="72"/>
      <c r="DH188" s="71">
        <f t="shared" si="941"/>
        <v>0</v>
      </c>
      <c r="DI188" s="72"/>
      <c r="DJ188" s="71">
        <f t="shared" si="942"/>
        <v>0</v>
      </c>
      <c r="DK188" s="72"/>
      <c r="DL188" s="79">
        <f t="shared" si="943"/>
        <v>0</v>
      </c>
      <c r="DM188" s="81">
        <f t="shared" si="944"/>
        <v>0</v>
      </c>
      <c r="DN188" s="79">
        <f t="shared" si="944"/>
        <v>0</v>
      </c>
    </row>
    <row r="189" spans="1:118" ht="60" customHeight="1" x14ac:dyDescent="0.25">
      <c r="A189" s="82"/>
      <c r="B189" s="83">
        <v>157</v>
      </c>
      <c r="C189" s="65" t="s">
        <v>313</v>
      </c>
      <c r="D189" s="66">
        <v>22900</v>
      </c>
      <c r="E189" s="84">
        <v>7.92</v>
      </c>
      <c r="F189" s="84"/>
      <c r="G189" s="67">
        <v>1</v>
      </c>
      <c r="H189" s="68"/>
      <c r="I189" s="66">
        <v>1.4</v>
      </c>
      <c r="J189" s="66">
        <v>1.68</v>
      </c>
      <c r="K189" s="66">
        <v>2.23</v>
      </c>
      <c r="L189" s="69">
        <v>2.57</v>
      </c>
      <c r="M189" s="72">
        <v>100</v>
      </c>
      <c r="N189" s="71">
        <f>(M189*$D189*$E189*$G189*$I189*$N$12)</f>
        <v>27930672.000000004</v>
      </c>
      <c r="O189" s="72">
        <v>0</v>
      </c>
      <c r="P189" s="72">
        <f t="shared" si="893"/>
        <v>0</v>
      </c>
      <c r="Q189" s="72">
        <v>16</v>
      </c>
      <c r="R189" s="71">
        <f t="shared" si="894"/>
        <v>4468907.5200000005</v>
      </c>
      <c r="S189" s="72"/>
      <c r="T189" s="71">
        <f t="shared" si="895"/>
        <v>0</v>
      </c>
      <c r="U189" s="72">
        <v>25</v>
      </c>
      <c r="V189" s="71">
        <f t="shared" si="896"/>
        <v>6982668.0000000009</v>
      </c>
      <c r="W189" s="72"/>
      <c r="X189" s="71">
        <f t="shared" si="897"/>
        <v>0</v>
      </c>
      <c r="Y189" s="72"/>
      <c r="Z189" s="71">
        <f t="shared" si="898"/>
        <v>0</v>
      </c>
      <c r="AA189" s="72"/>
      <c r="AB189" s="71">
        <f t="shared" si="899"/>
        <v>0</v>
      </c>
      <c r="AC189" s="72"/>
      <c r="AD189" s="71">
        <f t="shared" si="900"/>
        <v>0</v>
      </c>
      <c r="AE189" s="72"/>
      <c r="AF189" s="71">
        <f t="shared" si="901"/>
        <v>0</v>
      </c>
      <c r="AG189" s="133"/>
      <c r="AH189" s="71">
        <f t="shared" si="902"/>
        <v>0</v>
      </c>
      <c r="AI189" s="72"/>
      <c r="AJ189" s="71">
        <f t="shared" si="903"/>
        <v>0</v>
      </c>
      <c r="AK189" s="86">
        <v>56</v>
      </c>
      <c r="AL189" s="71">
        <f t="shared" si="904"/>
        <v>18769411.583999999</v>
      </c>
      <c r="AM189" s="72"/>
      <c r="AN189" s="77">
        <f t="shared" si="905"/>
        <v>0</v>
      </c>
      <c r="AO189" s="72"/>
      <c r="AP189" s="71">
        <f t="shared" si="906"/>
        <v>0</v>
      </c>
      <c r="AQ189" s="72"/>
      <c r="AR189" s="72">
        <f t="shared" si="907"/>
        <v>0</v>
      </c>
      <c r="AS189" s="72"/>
      <c r="AT189" s="72">
        <f t="shared" si="908"/>
        <v>0</v>
      </c>
      <c r="AU189" s="72"/>
      <c r="AV189" s="71">
        <f t="shared" si="909"/>
        <v>0</v>
      </c>
      <c r="AW189" s="72"/>
      <c r="AX189" s="71">
        <f t="shared" si="910"/>
        <v>0</v>
      </c>
      <c r="AY189" s="72"/>
      <c r="AZ189" s="71">
        <f t="shared" si="911"/>
        <v>0</v>
      </c>
      <c r="BA189" s="72"/>
      <c r="BB189" s="71">
        <f t="shared" si="912"/>
        <v>0</v>
      </c>
      <c r="BC189" s="72"/>
      <c r="BD189" s="71">
        <f t="shared" si="913"/>
        <v>0</v>
      </c>
      <c r="BE189" s="72"/>
      <c r="BF189" s="71">
        <f t="shared" si="914"/>
        <v>0</v>
      </c>
      <c r="BG189" s="72"/>
      <c r="BH189" s="71">
        <f t="shared" si="915"/>
        <v>0</v>
      </c>
      <c r="BI189" s="72"/>
      <c r="BJ189" s="71">
        <f t="shared" si="916"/>
        <v>0</v>
      </c>
      <c r="BK189" s="72"/>
      <c r="BL189" s="71">
        <f t="shared" si="917"/>
        <v>0</v>
      </c>
      <c r="BM189" s="72"/>
      <c r="BN189" s="71">
        <f t="shared" si="918"/>
        <v>0</v>
      </c>
      <c r="BO189" s="72"/>
      <c r="BP189" s="71">
        <f t="shared" si="919"/>
        <v>0</v>
      </c>
      <c r="BQ189" s="72"/>
      <c r="BR189" s="71">
        <f t="shared" si="920"/>
        <v>0</v>
      </c>
      <c r="BS189" s="72"/>
      <c r="BT189" s="71">
        <f t="shared" si="921"/>
        <v>0</v>
      </c>
      <c r="BU189" s="72"/>
      <c r="BV189" s="71">
        <f t="shared" si="922"/>
        <v>0</v>
      </c>
      <c r="BW189" s="72"/>
      <c r="BX189" s="71">
        <f t="shared" si="923"/>
        <v>0</v>
      </c>
      <c r="BY189" s="72"/>
      <c r="BZ189" s="79">
        <f t="shared" si="924"/>
        <v>0</v>
      </c>
      <c r="CA189" s="72"/>
      <c r="CB189" s="71">
        <f t="shared" si="925"/>
        <v>0</v>
      </c>
      <c r="CC189" s="72"/>
      <c r="CD189" s="71">
        <f t="shared" si="926"/>
        <v>0</v>
      </c>
      <c r="CE189" s="72"/>
      <c r="CF189" s="71">
        <f t="shared" si="927"/>
        <v>0</v>
      </c>
      <c r="CG189" s="72"/>
      <c r="CH189" s="72">
        <f t="shared" si="928"/>
        <v>0</v>
      </c>
      <c r="CI189" s="72"/>
      <c r="CJ189" s="71">
        <f t="shared" si="929"/>
        <v>0</v>
      </c>
      <c r="CK189" s="72"/>
      <c r="CL189" s="71">
        <f t="shared" si="930"/>
        <v>0</v>
      </c>
      <c r="CM189" s="72"/>
      <c r="CN189" s="71">
        <f t="shared" si="931"/>
        <v>0</v>
      </c>
      <c r="CO189" s="72"/>
      <c r="CP189" s="71">
        <f t="shared" si="932"/>
        <v>0</v>
      </c>
      <c r="CQ189" s="72"/>
      <c r="CR189" s="71">
        <f t="shared" si="933"/>
        <v>0</v>
      </c>
      <c r="CS189" s="72"/>
      <c r="CT189" s="71">
        <f t="shared" si="934"/>
        <v>0</v>
      </c>
      <c r="CU189" s="72"/>
      <c r="CV189" s="71">
        <f t="shared" si="935"/>
        <v>0</v>
      </c>
      <c r="CW189" s="86">
        <v>0</v>
      </c>
      <c r="CX189" s="71">
        <f t="shared" si="936"/>
        <v>0</v>
      </c>
      <c r="CY189" s="72"/>
      <c r="CZ189" s="71">
        <f t="shared" si="937"/>
        <v>0</v>
      </c>
      <c r="DA189" s="72"/>
      <c r="DB189" s="77">
        <f t="shared" si="938"/>
        <v>0</v>
      </c>
      <c r="DC189" s="72"/>
      <c r="DD189" s="71">
        <f t="shared" si="939"/>
        <v>0</v>
      </c>
      <c r="DE189" s="87"/>
      <c r="DF189" s="71">
        <f t="shared" si="940"/>
        <v>0</v>
      </c>
      <c r="DG189" s="72"/>
      <c r="DH189" s="71">
        <f t="shared" si="941"/>
        <v>0</v>
      </c>
      <c r="DI189" s="72"/>
      <c r="DJ189" s="71">
        <f t="shared" si="942"/>
        <v>0</v>
      </c>
      <c r="DK189" s="72"/>
      <c r="DL189" s="79">
        <f t="shared" si="943"/>
        <v>0</v>
      </c>
      <c r="DM189" s="81">
        <f t="shared" si="944"/>
        <v>197</v>
      </c>
      <c r="DN189" s="79">
        <f t="shared" si="944"/>
        <v>58151659.104000002</v>
      </c>
    </row>
    <row r="190" spans="1:118" ht="68.25" customHeight="1" x14ac:dyDescent="0.25">
      <c r="A190" s="82"/>
      <c r="B190" s="83">
        <v>158</v>
      </c>
      <c r="C190" s="65" t="s">
        <v>314</v>
      </c>
      <c r="D190" s="66">
        <v>22900</v>
      </c>
      <c r="E190" s="84">
        <v>2.93</v>
      </c>
      <c r="F190" s="84"/>
      <c r="G190" s="67">
        <v>1</v>
      </c>
      <c r="H190" s="68"/>
      <c r="I190" s="66">
        <v>1.4</v>
      </c>
      <c r="J190" s="66">
        <v>1.68</v>
      </c>
      <c r="K190" s="66">
        <v>2.23</v>
      </c>
      <c r="L190" s="69">
        <v>2.57</v>
      </c>
      <c r="M190" s="72"/>
      <c r="N190" s="71">
        <f t="shared" ref="N190:N191" si="946">(M190*$D190*$E190*$G190*$I190*$N$12)</f>
        <v>0</v>
      </c>
      <c r="O190" s="72">
        <v>0</v>
      </c>
      <c r="P190" s="72">
        <f t="shared" si="893"/>
        <v>0</v>
      </c>
      <c r="Q190" s="72"/>
      <c r="R190" s="71">
        <f t="shared" si="894"/>
        <v>0</v>
      </c>
      <c r="S190" s="72"/>
      <c r="T190" s="71">
        <f t="shared" si="895"/>
        <v>0</v>
      </c>
      <c r="U190" s="72">
        <v>6</v>
      </c>
      <c r="V190" s="71">
        <f t="shared" si="896"/>
        <v>619976.28</v>
      </c>
      <c r="W190" s="72"/>
      <c r="X190" s="71">
        <f t="shared" si="897"/>
        <v>0</v>
      </c>
      <c r="Y190" s="72"/>
      <c r="Z190" s="71">
        <f t="shared" si="898"/>
        <v>0</v>
      </c>
      <c r="AA190" s="72"/>
      <c r="AB190" s="71">
        <f t="shared" si="899"/>
        <v>0</v>
      </c>
      <c r="AC190" s="72"/>
      <c r="AD190" s="71">
        <f t="shared" si="900"/>
        <v>0</v>
      </c>
      <c r="AE190" s="72"/>
      <c r="AF190" s="71">
        <f t="shared" si="901"/>
        <v>0</v>
      </c>
      <c r="AG190" s="133"/>
      <c r="AH190" s="71">
        <f t="shared" si="902"/>
        <v>0</v>
      </c>
      <c r="AI190" s="72">
        <v>2</v>
      </c>
      <c r="AJ190" s="71">
        <f t="shared" si="903"/>
        <v>206658.75999999998</v>
      </c>
      <c r="AK190" s="85"/>
      <c r="AL190" s="71">
        <f t="shared" si="904"/>
        <v>0</v>
      </c>
      <c r="AM190" s="72"/>
      <c r="AN190" s="77">
        <f t="shared" si="905"/>
        <v>0</v>
      </c>
      <c r="AO190" s="72"/>
      <c r="AP190" s="71">
        <f t="shared" si="906"/>
        <v>0</v>
      </c>
      <c r="AQ190" s="72"/>
      <c r="AR190" s="72">
        <f t="shared" si="907"/>
        <v>0</v>
      </c>
      <c r="AS190" s="72"/>
      <c r="AT190" s="72">
        <f t="shared" si="908"/>
        <v>0</v>
      </c>
      <c r="AU190" s="72"/>
      <c r="AV190" s="71">
        <f t="shared" si="909"/>
        <v>0</v>
      </c>
      <c r="AW190" s="72"/>
      <c r="AX190" s="71">
        <f t="shared" si="910"/>
        <v>0</v>
      </c>
      <c r="AY190" s="72"/>
      <c r="AZ190" s="71">
        <f t="shared" si="911"/>
        <v>0</v>
      </c>
      <c r="BA190" s="72"/>
      <c r="BB190" s="71">
        <f t="shared" si="912"/>
        <v>0</v>
      </c>
      <c r="BC190" s="72"/>
      <c r="BD190" s="71">
        <f t="shared" si="913"/>
        <v>0</v>
      </c>
      <c r="BE190" s="72"/>
      <c r="BF190" s="71">
        <f t="shared" si="914"/>
        <v>0</v>
      </c>
      <c r="BG190" s="72"/>
      <c r="BH190" s="71">
        <f t="shared" si="915"/>
        <v>0</v>
      </c>
      <c r="BI190" s="72"/>
      <c r="BJ190" s="71">
        <f t="shared" si="916"/>
        <v>0</v>
      </c>
      <c r="BK190" s="72"/>
      <c r="BL190" s="71">
        <f t="shared" si="917"/>
        <v>0</v>
      </c>
      <c r="BM190" s="72"/>
      <c r="BN190" s="71">
        <f t="shared" si="918"/>
        <v>0</v>
      </c>
      <c r="BO190" s="72"/>
      <c r="BP190" s="71">
        <f t="shared" si="919"/>
        <v>0</v>
      </c>
      <c r="BQ190" s="72"/>
      <c r="BR190" s="71">
        <f t="shared" si="920"/>
        <v>0</v>
      </c>
      <c r="BS190" s="72"/>
      <c r="BT190" s="71">
        <f t="shared" si="921"/>
        <v>0</v>
      </c>
      <c r="BU190" s="72"/>
      <c r="BV190" s="71">
        <f t="shared" si="922"/>
        <v>0</v>
      </c>
      <c r="BW190" s="72"/>
      <c r="BX190" s="71">
        <f t="shared" si="923"/>
        <v>0</v>
      </c>
      <c r="BY190" s="72"/>
      <c r="BZ190" s="79">
        <f t="shared" si="924"/>
        <v>0</v>
      </c>
      <c r="CA190" s="72"/>
      <c r="CB190" s="71">
        <f t="shared" si="925"/>
        <v>0</v>
      </c>
      <c r="CC190" s="72"/>
      <c r="CD190" s="71">
        <f t="shared" si="926"/>
        <v>0</v>
      </c>
      <c r="CE190" s="72"/>
      <c r="CF190" s="71">
        <f t="shared" si="927"/>
        <v>0</v>
      </c>
      <c r="CG190" s="72"/>
      <c r="CH190" s="72">
        <f t="shared" si="928"/>
        <v>0</v>
      </c>
      <c r="CI190" s="72"/>
      <c r="CJ190" s="71">
        <f t="shared" si="929"/>
        <v>0</v>
      </c>
      <c r="CK190" s="72"/>
      <c r="CL190" s="71">
        <f t="shared" si="930"/>
        <v>0</v>
      </c>
      <c r="CM190" s="72"/>
      <c r="CN190" s="71">
        <f t="shared" si="931"/>
        <v>0</v>
      </c>
      <c r="CO190" s="72"/>
      <c r="CP190" s="71">
        <f t="shared" si="932"/>
        <v>0</v>
      </c>
      <c r="CQ190" s="72"/>
      <c r="CR190" s="71">
        <f t="shared" si="933"/>
        <v>0</v>
      </c>
      <c r="CS190" s="72"/>
      <c r="CT190" s="71">
        <f t="shared" si="934"/>
        <v>0</v>
      </c>
      <c r="CU190" s="72"/>
      <c r="CV190" s="71">
        <f t="shared" si="935"/>
        <v>0</v>
      </c>
      <c r="CW190" s="86"/>
      <c r="CX190" s="71">
        <f t="shared" si="936"/>
        <v>0</v>
      </c>
      <c r="CY190" s="72"/>
      <c r="CZ190" s="71">
        <f t="shared" si="937"/>
        <v>0</v>
      </c>
      <c r="DA190" s="72"/>
      <c r="DB190" s="77">
        <f t="shared" si="938"/>
        <v>0</v>
      </c>
      <c r="DC190" s="72"/>
      <c r="DD190" s="71">
        <f t="shared" si="939"/>
        <v>0</v>
      </c>
      <c r="DE190" s="87"/>
      <c r="DF190" s="71">
        <f t="shared" si="940"/>
        <v>0</v>
      </c>
      <c r="DG190" s="72"/>
      <c r="DH190" s="71">
        <f t="shared" si="941"/>
        <v>0</v>
      </c>
      <c r="DI190" s="72"/>
      <c r="DJ190" s="71">
        <f t="shared" si="942"/>
        <v>0</v>
      </c>
      <c r="DK190" s="72"/>
      <c r="DL190" s="79">
        <f t="shared" si="943"/>
        <v>0</v>
      </c>
      <c r="DM190" s="81">
        <f t="shared" si="944"/>
        <v>8</v>
      </c>
      <c r="DN190" s="79">
        <f t="shared" si="944"/>
        <v>826635.04</v>
      </c>
    </row>
    <row r="191" spans="1:118" ht="66.75" customHeight="1" x14ac:dyDescent="0.25">
      <c r="A191" s="82"/>
      <c r="B191" s="83">
        <v>159</v>
      </c>
      <c r="C191" s="65" t="s">
        <v>315</v>
      </c>
      <c r="D191" s="66">
        <v>22900</v>
      </c>
      <c r="E191" s="84">
        <v>1.02</v>
      </c>
      <c r="F191" s="84"/>
      <c r="G191" s="67">
        <v>1</v>
      </c>
      <c r="H191" s="68"/>
      <c r="I191" s="66">
        <v>1.4</v>
      </c>
      <c r="J191" s="66">
        <v>1.68</v>
      </c>
      <c r="K191" s="66">
        <v>2.23</v>
      </c>
      <c r="L191" s="69">
        <v>2.57</v>
      </c>
      <c r="M191" s="72"/>
      <c r="N191" s="71">
        <f t="shared" si="946"/>
        <v>0</v>
      </c>
      <c r="O191" s="72">
        <v>0</v>
      </c>
      <c r="P191" s="72">
        <f t="shared" si="893"/>
        <v>0</v>
      </c>
      <c r="Q191" s="72">
        <v>1</v>
      </c>
      <c r="R191" s="71">
        <f t="shared" si="894"/>
        <v>35971.32</v>
      </c>
      <c r="S191" s="72"/>
      <c r="T191" s="71">
        <f t="shared" si="895"/>
        <v>0</v>
      </c>
      <c r="U191" s="72">
        <v>0</v>
      </c>
      <c r="V191" s="71">
        <f t="shared" si="896"/>
        <v>0</v>
      </c>
      <c r="W191" s="72"/>
      <c r="X191" s="71">
        <f t="shared" si="897"/>
        <v>0</v>
      </c>
      <c r="Y191" s="72"/>
      <c r="Z191" s="71">
        <f t="shared" si="898"/>
        <v>0</v>
      </c>
      <c r="AA191" s="72"/>
      <c r="AB191" s="71">
        <f t="shared" si="899"/>
        <v>0</v>
      </c>
      <c r="AC191" s="72"/>
      <c r="AD191" s="71">
        <f t="shared" si="900"/>
        <v>0</v>
      </c>
      <c r="AE191" s="72"/>
      <c r="AF191" s="71">
        <f t="shared" si="901"/>
        <v>0</v>
      </c>
      <c r="AG191" s="133"/>
      <c r="AH191" s="71">
        <f t="shared" si="902"/>
        <v>0</v>
      </c>
      <c r="AI191" s="72"/>
      <c r="AJ191" s="71">
        <f t="shared" si="903"/>
        <v>0</v>
      </c>
      <c r="AK191" s="86"/>
      <c r="AL191" s="71">
        <f t="shared" si="904"/>
        <v>0</v>
      </c>
      <c r="AM191" s="72"/>
      <c r="AN191" s="77">
        <f t="shared" si="905"/>
        <v>0</v>
      </c>
      <c r="AO191" s="72"/>
      <c r="AP191" s="71">
        <f t="shared" si="906"/>
        <v>0</v>
      </c>
      <c r="AQ191" s="72"/>
      <c r="AR191" s="72">
        <f t="shared" si="907"/>
        <v>0</v>
      </c>
      <c r="AS191" s="72"/>
      <c r="AT191" s="72">
        <f t="shared" si="908"/>
        <v>0</v>
      </c>
      <c r="AU191" s="72"/>
      <c r="AV191" s="71">
        <f t="shared" si="909"/>
        <v>0</v>
      </c>
      <c r="AW191" s="72"/>
      <c r="AX191" s="71">
        <f t="shared" si="910"/>
        <v>0</v>
      </c>
      <c r="AY191" s="72"/>
      <c r="AZ191" s="71">
        <f t="shared" si="911"/>
        <v>0</v>
      </c>
      <c r="BA191" s="72"/>
      <c r="BB191" s="71">
        <f t="shared" si="912"/>
        <v>0</v>
      </c>
      <c r="BC191" s="72"/>
      <c r="BD191" s="71">
        <f t="shared" si="913"/>
        <v>0</v>
      </c>
      <c r="BE191" s="72"/>
      <c r="BF191" s="71">
        <f t="shared" si="914"/>
        <v>0</v>
      </c>
      <c r="BG191" s="72"/>
      <c r="BH191" s="71">
        <f t="shared" si="915"/>
        <v>0</v>
      </c>
      <c r="BI191" s="72"/>
      <c r="BJ191" s="71">
        <f t="shared" si="916"/>
        <v>0</v>
      </c>
      <c r="BK191" s="72"/>
      <c r="BL191" s="71">
        <f t="shared" si="917"/>
        <v>0</v>
      </c>
      <c r="BM191" s="72"/>
      <c r="BN191" s="71">
        <f t="shared" si="918"/>
        <v>0</v>
      </c>
      <c r="BO191" s="72"/>
      <c r="BP191" s="71">
        <f t="shared" si="919"/>
        <v>0</v>
      </c>
      <c r="BQ191" s="72"/>
      <c r="BR191" s="71">
        <f t="shared" si="920"/>
        <v>0</v>
      </c>
      <c r="BS191" s="72"/>
      <c r="BT191" s="71">
        <f t="shared" si="921"/>
        <v>0</v>
      </c>
      <c r="BU191" s="72"/>
      <c r="BV191" s="71">
        <f t="shared" si="922"/>
        <v>0</v>
      </c>
      <c r="BW191" s="72"/>
      <c r="BX191" s="71">
        <f t="shared" si="923"/>
        <v>0</v>
      </c>
      <c r="BY191" s="72"/>
      <c r="BZ191" s="79">
        <f t="shared" si="924"/>
        <v>0</v>
      </c>
      <c r="CA191" s="72"/>
      <c r="CB191" s="71">
        <f t="shared" si="925"/>
        <v>0</v>
      </c>
      <c r="CC191" s="72"/>
      <c r="CD191" s="71">
        <f t="shared" si="926"/>
        <v>0</v>
      </c>
      <c r="CE191" s="72"/>
      <c r="CF191" s="71">
        <f t="shared" si="927"/>
        <v>0</v>
      </c>
      <c r="CG191" s="72"/>
      <c r="CH191" s="72">
        <f t="shared" si="928"/>
        <v>0</v>
      </c>
      <c r="CI191" s="72"/>
      <c r="CJ191" s="71">
        <f t="shared" si="929"/>
        <v>0</v>
      </c>
      <c r="CK191" s="72"/>
      <c r="CL191" s="71">
        <f t="shared" si="930"/>
        <v>0</v>
      </c>
      <c r="CM191" s="72"/>
      <c r="CN191" s="71">
        <f t="shared" si="931"/>
        <v>0</v>
      </c>
      <c r="CO191" s="72"/>
      <c r="CP191" s="71">
        <f t="shared" si="932"/>
        <v>0</v>
      </c>
      <c r="CQ191" s="72"/>
      <c r="CR191" s="71">
        <f t="shared" si="933"/>
        <v>0</v>
      </c>
      <c r="CS191" s="72"/>
      <c r="CT191" s="71">
        <f t="shared" si="934"/>
        <v>0</v>
      </c>
      <c r="CU191" s="72"/>
      <c r="CV191" s="71">
        <f t="shared" si="935"/>
        <v>0</v>
      </c>
      <c r="CW191" s="86"/>
      <c r="CX191" s="71">
        <f t="shared" si="936"/>
        <v>0</v>
      </c>
      <c r="CY191" s="72"/>
      <c r="CZ191" s="71">
        <f t="shared" si="937"/>
        <v>0</v>
      </c>
      <c r="DA191" s="72"/>
      <c r="DB191" s="77">
        <f t="shared" si="938"/>
        <v>0</v>
      </c>
      <c r="DC191" s="72"/>
      <c r="DD191" s="71">
        <f t="shared" si="939"/>
        <v>0</v>
      </c>
      <c r="DE191" s="87"/>
      <c r="DF191" s="71">
        <f t="shared" si="940"/>
        <v>0</v>
      </c>
      <c r="DG191" s="72"/>
      <c r="DH191" s="71">
        <f t="shared" si="941"/>
        <v>0</v>
      </c>
      <c r="DI191" s="72"/>
      <c r="DJ191" s="71">
        <f t="shared" si="942"/>
        <v>0</v>
      </c>
      <c r="DK191" s="72"/>
      <c r="DL191" s="79">
        <f t="shared" si="943"/>
        <v>0</v>
      </c>
      <c r="DM191" s="81">
        <f t="shared" si="944"/>
        <v>1</v>
      </c>
      <c r="DN191" s="79">
        <f t="shared" si="944"/>
        <v>35971.32</v>
      </c>
    </row>
    <row r="192" spans="1:118" ht="15.75" customHeight="1" x14ac:dyDescent="0.25">
      <c r="A192" s="82"/>
      <c r="B192" s="83">
        <v>160</v>
      </c>
      <c r="C192" s="65" t="s">
        <v>316</v>
      </c>
      <c r="D192" s="66">
        <v>22900</v>
      </c>
      <c r="E192" s="84">
        <v>2</v>
      </c>
      <c r="F192" s="84"/>
      <c r="G192" s="67">
        <v>1</v>
      </c>
      <c r="H192" s="68"/>
      <c r="I192" s="66">
        <v>1.4</v>
      </c>
      <c r="J192" s="66">
        <v>1.68</v>
      </c>
      <c r="K192" s="66">
        <v>2.23</v>
      </c>
      <c r="L192" s="69">
        <v>2.57</v>
      </c>
      <c r="M192" s="72"/>
      <c r="N192" s="71">
        <f t="shared" si="890"/>
        <v>0</v>
      </c>
      <c r="O192" s="72"/>
      <c r="P192" s="72">
        <f t="shared" si="893"/>
        <v>0</v>
      </c>
      <c r="Q192" s="72"/>
      <c r="R192" s="71">
        <f t="shared" si="894"/>
        <v>0</v>
      </c>
      <c r="S192" s="72"/>
      <c r="T192" s="71">
        <f t="shared" si="895"/>
        <v>0</v>
      </c>
      <c r="U192" s="72">
        <v>40</v>
      </c>
      <c r="V192" s="71">
        <f t="shared" si="896"/>
        <v>2821280</v>
      </c>
      <c r="W192" s="72">
        <v>0</v>
      </c>
      <c r="X192" s="71">
        <f t="shared" si="897"/>
        <v>0</v>
      </c>
      <c r="Y192" s="72"/>
      <c r="Z192" s="71">
        <f t="shared" si="898"/>
        <v>0</v>
      </c>
      <c r="AA192" s="72">
        <v>0</v>
      </c>
      <c r="AB192" s="71">
        <f t="shared" si="899"/>
        <v>0</v>
      </c>
      <c r="AC192" s="72"/>
      <c r="AD192" s="71">
        <f t="shared" si="900"/>
        <v>0</v>
      </c>
      <c r="AE192" s="72">
        <v>0</v>
      </c>
      <c r="AF192" s="71">
        <f t="shared" si="901"/>
        <v>0</v>
      </c>
      <c r="AG192" s="133"/>
      <c r="AH192" s="71">
        <f t="shared" si="902"/>
        <v>0</v>
      </c>
      <c r="AI192" s="72"/>
      <c r="AJ192" s="71">
        <f t="shared" si="903"/>
        <v>0</v>
      </c>
      <c r="AK192" s="86">
        <v>0</v>
      </c>
      <c r="AL192" s="71">
        <f t="shared" si="904"/>
        <v>0</v>
      </c>
      <c r="AM192" s="72">
        <v>0</v>
      </c>
      <c r="AN192" s="77">
        <f t="shared" si="905"/>
        <v>0</v>
      </c>
      <c r="AO192" s="72"/>
      <c r="AP192" s="71">
        <f t="shared" si="906"/>
        <v>0</v>
      </c>
      <c r="AQ192" s="72">
        <v>0</v>
      </c>
      <c r="AR192" s="72">
        <f t="shared" si="907"/>
        <v>0</v>
      </c>
      <c r="AS192" s="72">
        <v>0</v>
      </c>
      <c r="AT192" s="72">
        <f t="shared" si="908"/>
        <v>0</v>
      </c>
      <c r="AU192" s="72">
        <v>0</v>
      </c>
      <c r="AV192" s="71">
        <f t="shared" si="909"/>
        <v>0</v>
      </c>
      <c r="AW192" s="72">
        <v>0</v>
      </c>
      <c r="AX192" s="71">
        <f t="shared" si="910"/>
        <v>0</v>
      </c>
      <c r="AY192" s="72">
        <v>0</v>
      </c>
      <c r="AZ192" s="71">
        <f t="shared" si="911"/>
        <v>0</v>
      </c>
      <c r="BA192" s="72"/>
      <c r="BB192" s="71">
        <f t="shared" si="912"/>
        <v>0</v>
      </c>
      <c r="BC192" s="72"/>
      <c r="BD192" s="71">
        <f t="shared" si="913"/>
        <v>0</v>
      </c>
      <c r="BE192" s="72"/>
      <c r="BF192" s="71">
        <f t="shared" si="914"/>
        <v>0</v>
      </c>
      <c r="BG192" s="72"/>
      <c r="BH192" s="71">
        <f t="shared" si="915"/>
        <v>0</v>
      </c>
      <c r="BI192" s="72">
        <v>0</v>
      </c>
      <c r="BJ192" s="71">
        <f t="shared" si="916"/>
        <v>0</v>
      </c>
      <c r="BK192" s="72">
        <v>0</v>
      </c>
      <c r="BL192" s="71">
        <f t="shared" si="917"/>
        <v>0</v>
      </c>
      <c r="BM192" s="72"/>
      <c r="BN192" s="71">
        <f t="shared" si="918"/>
        <v>0</v>
      </c>
      <c r="BO192" s="72"/>
      <c r="BP192" s="71">
        <f t="shared" si="919"/>
        <v>0</v>
      </c>
      <c r="BQ192" s="72"/>
      <c r="BR192" s="71">
        <f t="shared" si="920"/>
        <v>0</v>
      </c>
      <c r="BS192" s="72"/>
      <c r="BT192" s="71">
        <f t="shared" si="921"/>
        <v>0</v>
      </c>
      <c r="BU192" s="72"/>
      <c r="BV192" s="71">
        <f t="shared" si="922"/>
        <v>0</v>
      </c>
      <c r="BW192" s="72"/>
      <c r="BX192" s="71">
        <f t="shared" si="923"/>
        <v>0</v>
      </c>
      <c r="BY192" s="72"/>
      <c r="BZ192" s="79">
        <f t="shared" si="924"/>
        <v>0</v>
      </c>
      <c r="CA192" s="72">
        <v>0</v>
      </c>
      <c r="CB192" s="71">
        <f t="shared" si="925"/>
        <v>0</v>
      </c>
      <c r="CC192" s="72">
        <v>0</v>
      </c>
      <c r="CD192" s="71">
        <f t="shared" si="926"/>
        <v>0</v>
      </c>
      <c r="CE192" s="72">
        <v>0</v>
      </c>
      <c r="CF192" s="71">
        <f t="shared" si="927"/>
        <v>0</v>
      </c>
      <c r="CG192" s="72"/>
      <c r="CH192" s="72">
        <f t="shared" si="928"/>
        <v>0</v>
      </c>
      <c r="CI192" s="72"/>
      <c r="CJ192" s="71">
        <f t="shared" si="929"/>
        <v>0</v>
      </c>
      <c r="CK192" s="72">
        <v>0</v>
      </c>
      <c r="CL192" s="71">
        <f t="shared" si="930"/>
        <v>0</v>
      </c>
      <c r="CM192" s="72"/>
      <c r="CN192" s="71">
        <f t="shared" si="931"/>
        <v>0</v>
      </c>
      <c r="CO192" s="72"/>
      <c r="CP192" s="71">
        <f t="shared" si="932"/>
        <v>0</v>
      </c>
      <c r="CQ192" s="72"/>
      <c r="CR192" s="71">
        <f t="shared" si="933"/>
        <v>0</v>
      </c>
      <c r="CS192" s="72"/>
      <c r="CT192" s="71">
        <f t="shared" si="934"/>
        <v>0</v>
      </c>
      <c r="CU192" s="72">
        <v>0</v>
      </c>
      <c r="CV192" s="71">
        <f t="shared" si="935"/>
        <v>0</v>
      </c>
      <c r="CW192" s="86">
        <v>0</v>
      </c>
      <c r="CX192" s="71">
        <f t="shared" si="936"/>
        <v>0</v>
      </c>
      <c r="CY192" s="72"/>
      <c r="CZ192" s="71">
        <f t="shared" si="937"/>
        <v>0</v>
      </c>
      <c r="DA192" s="72">
        <v>0</v>
      </c>
      <c r="DB192" s="77">
        <f t="shared" si="938"/>
        <v>0</v>
      </c>
      <c r="DC192" s="72">
        <v>0</v>
      </c>
      <c r="DD192" s="71">
        <f t="shared" si="939"/>
        <v>0</v>
      </c>
      <c r="DE192" s="87"/>
      <c r="DF192" s="71">
        <f t="shared" si="940"/>
        <v>0</v>
      </c>
      <c r="DG192" s="72"/>
      <c r="DH192" s="71">
        <f t="shared" si="941"/>
        <v>0</v>
      </c>
      <c r="DI192" s="72"/>
      <c r="DJ192" s="71">
        <f t="shared" si="942"/>
        <v>0</v>
      </c>
      <c r="DK192" s="72"/>
      <c r="DL192" s="79">
        <f t="shared" si="943"/>
        <v>0</v>
      </c>
      <c r="DM192" s="81">
        <f t="shared" si="944"/>
        <v>40</v>
      </c>
      <c r="DN192" s="79">
        <f t="shared" si="944"/>
        <v>2821280</v>
      </c>
    </row>
    <row r="193" spans="1:118" ht="15.75" customHeight="1" x14ac:dyDescent="0.25">
      <c r="A193" s="82"/>
      <c r="B193" s="83">
        <v>161</v>
      </c>
      <c r="C193" s="65" t="s">
        <v>317</v>
      </c>
      <c r="D193" s="66">
        <v>22900</v>
      </c>
      <c r="E193" s="84">
        <v>2.21</v>
      </c>
      <c r="F193" s="84"/>
      <c r="G193" s="67">
        <v>1</v>
      </c>
      <c r="H193" s="68"/>
      <c r="I193" s="66">
        <v>1.4</v>
      </c>
      <c r="J193" s="66">
        <v>1.68</v>
      </c>
      <c r="K193" s="66">
        <v>2.23</v>
      </c>
      <c r="L193" s="69">
        <v>2.57</v>
      </c>
      <c r="M193" s="72"/>
      <c r="N193" s="71">
        <f t="shared" si="890"/>
        <v>0</v>
      </c>
      <c r="O193" s="72"/>
      <c r="P193" s="72">
        <f t="shared" si="893"/>
        <v>0</v>
      </c>
      <c r="Q193" s="72"/>
      <c r="R193" s="71">
        <f t="shared" si="894"/>
        <v>0</v>
      </c>
      <c r="S193" s="72"/>
      <c r="T193" s="71">
        <f t="shared" si="895"/>
        <v>0</v>
      </c>
      <c r="U193" s="72">
        <v>400</v>
      </c>
      <c r="V193" s="71">
        <f t="shared" si="896"/>
        <v>31175144.000000004</v>
      </c>
      <c r="W193" s="72">
        <v>0</v>
      </c>
      <c r="X193" s="71">
        <f t="shared" si="897"/>
        <v>0</v>
      </c>
      <c r="Y193" s="72"/>
      <c r="Z193" s="71">
        <f t="shared" si="898"/>
        <v>0</v>
      </c>
      <c r="AA193" s="72">
        <v>0</v>
      </c>
      <c r="AB193" s="71">
        <f t="shared" si="899"/>
        <v>0</v>
      </c>
      <c r="AC193" s="72"/>
      <c r="AD193" s="71">
        <f t="shared" si="900"/>
        <v>0</v>
      </c>
      <c r="AE193" s="72">
        <v>0</v>
      </c>
      <c r="AF193" s="71">
        <f t="shared" si="901"/>
        <v>0</v>
      </c>
      <c r="AG193" s="133"/>
      <c r="AH193" s="71">
        <f t="shared" si="902"/>
        <v>0</v>
      </c>
      <c r="AI193" s="72"/>
      <c r="AJ193" s="71">
        <f t="shared" si="903"/>
        <v>0</v>
      </c>
      <c r="AK193" s="86">
        <v>0</v>
      </c>
      <c r="AL193" s="71">
        <f t="shared" si="904"/>
        <v>0</v>
      </c>
      <c r="AM193" s="72">
        <v>0</v>
      </c>
      <c r="AN193" s="77">
        <f t="shared" si="905"/>
        <v>0</v>
      </c>
      <c r="AO193" s="72"/>
      <c r="AP193" s="71">
        <f t="shared" si="906"/>
        <v>0</v>
      </c>
      <c r="AQ193" s="72">
        <v>0</v>
      </c>
      <c r="AR193" s="72">
        <f t="shared" si="907"/>
        <v>0</v>
      </c>
      <c r="AS193" s="72">
        <v>0</v>
      </c>
      <c r="AT193" s="72">
        <f t="shared" si="908"/>
        <v>0</v>
      </c>
      <c r="AU193" s="72">
        <v>0</v>
      </c>
      <c r="AV193" s="71">
        <f t="shared" si="909"/>
        <v>0</v>
      </c>
      <c r="AW193" s="72">
        <v>0</v>
      </c>
      <c r="AX193" s="71">
        <f t="shared" si="910"/>
        <v>0</v>
      </c>
      <c r="AY193" s="72">
        <v>0</v>
      </c>
      <c r="AZ193" s="71">
        <f t="shared" si="911"/>
        <v>0</v>
      </c>
      <c r="BA193" s="72"/>
      <c r="BB193" s="71">
        <f t="shared" si="912"/>
        <v>0</v>
      </c>
      <c r="BC193" s="72"/>
      <c r="BD193" s="71">
        <f t="shared" si="913"/>
        <v>0</v>
      </c>
      <c r="BE193" s="72"/>
      <c r="BF193" s="71">
        <f t="shared" si="914"/>
        <v>0</v>
      </c>
      <c r="BG193" s="72"/>
      <c r="BH193" s="71">
        <f t="shared" si="915"/>
        <v>0</v>
      </c>
      <c r="BI193" s="72">
        <v>0</v>
      </c>
      <c r="BJ193" s="71">
        <f t="shared" si="916"/>
        <v>0</v>
      </c>
      <c r="BK193" s="72">
        <v>0</v>
      </c>
      <c r="BL193" s="71">
        <f t="shared" si="917"/>
        <v>0</v>
      </c>
      <c r="BM193" s="72"/>
      <c r="BN193" s="71">
        <f t="shared" si="918"/>
        <v>0</v>
      </c>
      <c r="BO193" s="72"/>
      <c r="BP193" s="71">
        <f t="shared" si="919"/>
        <v>0</v>
      </c>
      <c r="BQ193" s="72"/>
      <c r="BR193" s="71">
        <f t="shared" si="920"/>
        <v>0</v>
      </c>
      <c r="BS193" s="72"/>
      <c r="BT193" s="71">
        <f t="shared" si="921"/>
        <v>0</v>
      </c>
      <c r="BU193" s="72"/>
      <c r="BV193" s="71">
        <f t="shared" si="922"/>
        <v>0</v>
      </c>
      <c r="BW193" s="72"/>
      <c r="BX193" s="71">
        <f t="shared" si="923"/>
        <v>0</v>
      </c>
      <c r="BY193" s="72"/>
      <c r="BZ193" s="79">
        <f t="shared" si="924"/>
        <v>0</v>
      </c>
      <c r="CA193" s="72">
        <v>0</v>
      </c>
      <c r="CB193" s="71">
        <f t="shared" si="925"/>
        <v>0</v>
      </c>
      <c r="CC193" s="72">
        <v>0</v>
      </c>
      <c r="CD193" s="71">
        <f t="shared" si="926"/>
        <v>0</v>
      </c>
      <c r="CE193" s="72">
        <v>0</v>
      </c>
      <c r="CF193" s="71">
        <f t="shared" si="927"/>
        <v>0</v>
      </c>
      <c r="CG193" s="72"/>
      <c r="CH193" s="72">
        <f t="shared" si="928"/>
        <v>0</v>
      </c>
      <c r="CI193" s="72"/>
      <c r="CJ193" s="71">
        <f t="shared" si="929"/>
        <v>0</v>
      </c>
      <c r="CK193" s="72">
        <v>0</v>
      </c>
      <c r="CL193" s="71">
        <f t="shared" si="930"/>
        <v>0</v>
      </c>
      <c r="CM193" s="72"/>
      <c r="CN193" s="71">
        <f t="shared" si="931"/>
        <v>0</v>
      </c>
      <c r="CO193" s="72"/>
      <c r="CP193" s="71">
        <f t="shared" si="932"/>
        <v>0</v>
      </c>
      <c r="CQ193" s="72"/>
      <c r="CR193" s="71">
        <f t="shared" si="933"/>
        <v>0</v>
      </c>
      <c r="CS193" s="72"/>
      <c r="CT193" s="71">
        <f t="shared" si="934"/>
        <v>0</v>
      </c>
      <c r="CU193" s="72">
        <v>0</v>
      </c>
      <c r="CV193" s="71">
        <f t="shared" si="935"/>
        <v>0</v>
      </c>
      <c r="CW193" s="86">
        <v>0</v>
      </c>
      <c r="CX193" s="71">
        <f t="shared" si="936"/>
        <v>0</v>
      </c>
      <c r="CY193" s="72"/>
      <c r="CZ193" s="71">
        <f t="shared" si="937"/>
        <v>0</v>
      </c>
      <c r="DA193" s="72">
        <v>0</v>
      </c>
      <c r="DB193" s="77">
        <f t="shared" si="938"/>
        <v>0</v>
      </c>
      <c r="DC193" s="72">
        <v>0</v>
      </c>
      <c r="DD193" s="71">
        <f t="shared" si="939"/>
        <v>0</v>
      </c>
      <c r="DE193" s="87"/>
      <c r="DF193" s="71">
        <f t="shared" si="940"/>
        <v>0</v>
      </c>
      <c r="DG193" s="72"/>
      <c r="DH193" s="71">
        <f t="shared" si="941"/>
        <v>0</v>
      </c>
      <c r="DI193" s="72"/>
      <c r="DJ193" s="71">
        <f t="shared" si="942"/>
        <v>0</v>
      </c>
      <c r="DK193" s="72"/>
      <c r="DL193" s="79">
        <f t="shared" si="943"/>
        <v>0</v>
      </c>
      <c r="DM193" s="81">
        <f t="shared" si="944"/>
        <v>400</v>
      </c>
      <c r="DN193" s="79">
        <f t="shared" si="944"/>
        <v>31175144.000000004</v>
      </c>
    </row>
    <row r="194" spans="1:118" ht="15.75" customHeight="1" x14ac:dyDescent="0.25">
      <c r="A194" s="82"/>
      <c r="B194" s="83">
        <v>162</v>
      </c>
      <c r="C194" s="65" t="s">
        <v>318</v>
      </c>
      <c r="D194" s="66">
        <v>22900</v>
      </c>
      <c r="E194" s="84">
        <v>3.53</v>
      </c>
      <c r="F194" s="84"/>
      <c r="G194" s="67">
        <v>1</v>
      </c>
      <c r="H194" s="68"/>
      <c r="I194" s="66">
        <v>1.4</v>
      </c>
      <c r="J194" s="66">
        <v>1.68</v>
      </c>
      <c r="K194" s="66">
        <v>2.23</v>
      </c>
      <c r="L194" s="69">
        <v>2.57</v>
      </c>
      <c r="M194" s="72"/>
      <c r="N194" s="71">
        <f t="shared" si="890"/>
        <v>0</v>
      </c>
      <c r="O194" s="72"/>
      <c r="P194" s="72">
        <f t="shared" si="893"/>
        <v>0</v>
      </c>
      <c r="Q194" s="72"/>
      <c r="R194" s="71">
        <f t="shared" si="894"/>
        <v>0</v>
      </c>
      <c r="S194" s="72"/>
      <c r="T194" s="71">
        <f t="shared" si="895"/>
        <v>0</v>
      </c>
      <c r="U194" s="72">
        <v>600</v>
      </c>
      <c r="V194" s="71">
        <f t="shared" si="896"/>
        <v>74693388</v>
      </c>
      <c r="W194" s="72">
        <v>0</v>
      </c>
      <c r="X194" s="71">
        <f t="shared" si="897"/>
        <v>0</v>
      </c>
      <c r="Y194" s="72"/>
      <c r="Z194" s="71">
        <f t="shared" si="898"/>
        <v>0</v>
      </c>
      <c r="AA194" s="72">
        <v>0</v>
      </c>
      <c r="AB194" s="71">
        <f t="shared" si="899"/>
        <v>0</v>
      </c>
      <c r="AC194" s="72"/>
      <c r="AD194" s="71">
        <f t="shared" si="900"/>
        <v>0</v>
      </c>
      <c r="AE194" s="72">
        <v>0</v>
      </c>
      <c r="AF194" s="71">
        <f t="shared" si="901"/>
        <v>0</v>
      </c>
      <c r="AG194" s="133"/>
      <c r="AH194" s="71">
        <f t="shared" si="902"/>
        <v>0</v>
      </c>
      <c r="AI194" s="72"/>
      <c r="AJ194" s="71">
        <f t="shared" si="903"/>
        <v>0</v>
      </c>
      <c r="AK194" s="86">
        <v>0</v>
      </c>
      <c r="AL194" s="71">
        <f t="shared" si="904"/>
        <v>0</v>
      </c>
      <c r="AM194" s="72">
        <v>0</v>
      </c>
      <c r="AN194" s="77">
        <f t="shared" si="905"/>
        <v>0</v>
      </c>
      <c r="AO194" s="72"/>
      <c r="AP194" s="71">
        <f t="shared" si="906"/>
        <v>0</v>
      </c>
      <c r="AQ194" s="72">
        <v>0</v>
      </c>
      <c r="AR194" s="72">
        <f t="shared" si="907"/>
        <v>0</v>
      </c>
      <c r="AS194" s="72">
        <v>0</v>
      </c>
      <c r="AT194" s="72">
        <f t="shared" si="908"/>
        <v>0</v>
      </c>
      <c r="AU194" s="72">
        <v>0</v>
      </c>
      <c r="AV194" s="71">
        <f t="shared" si="909"/>
        <v>0</v>
      </c>
      <c r="AW194" s="72">
        <v>0</v>
      </c>
      <c r="AX194" s="71">
        <f t="shared" si="910"/>
        <v>0</v>
      </c>
      <c r="AY194" s="72">
        <v>0</v>
      </c>
      <c r="AZ194" s="71">
        <f t="shared" si="911"/>
        <v>0</v>
      </c>
      <c r="BA194" s="72"/>
      <c r="BB194" s="71">
        <f t="shared" si="912"/>
        <v>0</v>
      </c>
      <c r="BC194" s="72"/>
      <c r="BD194" s="71">
        <f t="shared" si="913"/>
        <v>0</v>
      </c>
      <c r="BE194" s="72"/>
      <c r="BF194" s="71">
        <f t="shared" si="914"/>
        <v>0</v>
      </c>
      <c r="BG194" s="72"/>
      <c r="BH194" s="71">
        <f t="shared" si="915"/>
        <v>0</v>
      </c>
      <c r="BI194" s="72">
        <v>0</v>
      </c>
      <c r="BJ194" s="71">
        <f t="shared" si="916"/>
        <v>0</v>
      </c>
      <c r="BK194" s="72">
        <v>0</v>
      </c>
      <c r="BL194" s="71">
        <f t="shared" si="917"/>
        <v>0</v>
      </c>
      <c r="BM194" s="72"/>
      <c r="BN194" s="71">
        <f t="shared" si="918"/>
        <v>0</v>
      </c>
      <c r="BO194" s="72"/>
      <c r="BP194" s="71">
        <f t="shared" si="919"/>
        <v>0</v>
      </c>
      <c r="BQ194" s="72"/>
      <c r="BR194" s="71">
        <f t="shared" si="920"/>
        <v>0</v>
      </c>
      <c r="BS194" s="72"/>
      <c r="BT194" s="71">
        <f t="shared" si="921"/>
        <v>0</v>
      </c>
      <c r="BU194" s="72"/>
      <c r="BV194" s="71">
        <f t="shared" si="922"/>
        <v>0</v>
      </c>
      <c r="BW194" s="72"/>
      <c r="BX194" s="71">
        <f t="shared" si="923"/>
        <v>0</v>
      </c>
      <c r="BY194" s="72"/>
      <c r="BZ194" s="79">
        <f t="shared" si="924"/>
        <v>0</v>
      </c>
      <c r="CA194" s="72">
        <v>0</v>
      </c>
      <c r="CB194" s="71">
        <f t="shared" si="925"/>
        <v>0</v>
      </c>
      <c r="CC194" s="72">
        <v>0</v>
      </c>
      <c r="CD194" s="71">
        <f t="shared" si="926"/>
        <v>0</v>
      </c>
      <c r="CE194" s="72">
        <v>0</v>
      </c>
      <c r="CF194" s="71">
        <f t="shared" si="927"/>
        <v>0</v>
      </c>
      <c r="CG194" s="72"/>
      <c r="CH194" s="72">
        <f t="shared" si="928"/>
        <v>0</v>
      </c>
      <c r="CI194" s="72"/>
      <c r="CJ194" s="71">
        <f t="shared" si="929"/>
        <v>0</v>
      </c>
      <c r="CK194" s="72">
        <v>0</v>
      </c>
      <c r="CL194" s="71">
        <f t="shared" si="930"/>
        <v>0</v>
      </c>
      <c r="CM194" s="72"/>
      <c r="CN194" s="71">
        <f t="shared" si="931"/>
        <v>0</v>
      </c>
      <c r="CO194" s="72"/>
      <c r="CP194" s="71">
        <f t="shared" si="932"/>
        <v>0</v>
      </c>
      <c r="CQ194" s="72"/>
      <c r="CR194" s="71">
        <f t="shared" si="933"/>
        <v>0</v>
      </c>
      <c r="CS194" s="72"/>
      <c r="CT194" s="71">
        <f t="shared" si="934"/>
        <v>0</v>
      </c>
      <c r="CU194" s="72">
        <v>0</v>
      </c>
      <c r="CV194" s="71">
        <f t="shared" si="935"/>
        <v>0</v>
      </c>
      <c r="CW194" s="86">
        <v>0</v>
      </c>
      <c r="CX194" s="71">
        <f t="shared" si="936"/>
        <v>0</v>
      </c>
      <c r="CY194" s="72"/>
      <c r="CZ194" s="71">
        <f t="shared" si="937"/>
        <v>0</v>
      </c>
      <c r="DA194" s="72">
        <v>0</v>
      </c>
      <c r="DB194" s="77">
        <f t="shared" si="938"/>
        <v>0</v>
      </c>
      <c r="DC194" s="72">
        <v>0</v>
      </c>
      <c r="DD194" s="71">
        <f t="shared" si="939"/>
        <v>0</v>
      </c>
      <c r="DE194" s="87"/>
      <c r="DF194" s="71">
        <f t="shared" si="940"/>
        <v>0</v>
      </c>
      <c r="DG194" s="72"/>
      <c r="DH194" s="71">
        <f t="shared" si="941"/>
        <v>0</v>
      </c>
      <c r="DI194" s="72"/>
      <c r="DJ194" s="71">
        <f t="shared" si="942"/>
        <v>0</v>
      </c>
      <c r="DK194" s="72"/>
      <c r="DL194" s="79">
        <f t="shared" si="943"/>
        <v>0</v>
      </c>
      <c r="DM194" s="81">
        <f t="shared" si="944"/>
        <v>600</v>
      </c>
      <c r="DN194" s="79">
        <f t="shared" si="944"/>
        <v>74693388</v>
      </c>
    </row>
    <row r="195" spans="1:118" ht="15.75" customHeight="1" x14ac:dyDescent="0.25">
      <c r="A195" s="82">
        <v>20</v>
      </c>
      <c r="B195" s="146"/>
      <c r="C195" s="144" t="s">
        <v>319</v>
      </c>
      <c r="D195" s="66">
        <v>22900</v>
      </c>
      <c r="E195" s="147">
        <v>0.87</v>
      </c>
      <c r="F195" s="147"/>
      <c r="G195" s="67">
        <v>1</v>
      </c>
      <c r="H195" s="68"/>
      <c r="I195" s="66">
        <v>1.4</v>
      </c>
      <c r="J195" s="66">
        <v>1.68</v>
      </c>
      <c r="K195" s="66">
        <v>2.23</v>
      </c>
      <c r="L195" s="69">
        <v>2.57</v>
      </c>
      <c r="M195" s="92">
        <f>SUM(M196:M205)</f>
        <v>949</v>
      </c>
      <c r="N195" s="92">
        <f t="shared" ref="N195:BY195" si="947">SUM(N196:N205)</f>
        <v>31371872.175000001</v>
      </c>
      <c r="O195" s="92">
        <f t="shared" si="947"/>
        <v>0</v>
      </c>
      <c r="P195" s="92">
        <f t="shared" si="947"/>
        <v>0</v>
      </c>
      <c r="Q195" s="92">
        <f t="shared" si="947"/>
        <v>0</v>
      </c>
      <c r="R195" s="92">
        <f t="shared" si="947"/>
        <v>0</v>
      </c>
      <c r="S195" s="92">
        <f t="shared" si="947"/>
        <v>0</v>
      </c>
      <c r="T195" s="92">
        <f t="shared" si="947"/>
        <v>0</v>
      </c>
      <c r="U195" s="92">
        <f t="shared" si="947"/>
        <v>0</v>
      </c>
      <c r="V195" s="92">
        <f t="shared" si="947"/>
        <v>0</v>
      </c>
      <c r="W195" s="92">
        <f t="shared" si="947"/>
        <v>346</v>
      </c>
      <c r="X195" s="92">
        <f t="shared" si="947"/>
        <v>37844585.799999997</v>
      </c>
      <c r="Y195" s="92">
        <f t="shared" si="947"/>
        <v>0</v>
      </c>
      <c r="Z195" s="92">
        <f t="shared" si="947"/>
        <v>0</v>
      </c>
      <c r="AA195" s="92">
        <f t="shared" si="947"/>
        <v>0</v>
      </c>
      <c r="AB195" s="92">
        <f t="shared" si="947"/>
        <v>0</v>
      </c>
      <c r="AC195" s="92">
        <f t="shared" si="947"/>
        <v>1</v>
      </c>
      <c r="AD195" s="92">
        <f t="shared" si="947"/>
        <v>23339.68</v>
      </c>
      <c r="AE195" s="92">
        <f t="shared" si="947"/>
        <v>0</v>
      </c>
      <c r="AF195" s="92">
        <f t="shared" si="947"/>
        <v>0</v>
      </c>
      <c r="AG195" s="92">
        <f t="shared" si="947"/>
        <v>2329</v>
      </c>
      <c r="AH195" s="92">
        <f t="shared" si="947"/>
        <v>54208298.339999996</v>
      </c>
      <c r="AI195" s="92">
        <f t="shared" si="947"/>
        <v>7</v>
      </c>
      <c r="AJ195" s="92">
        <f t="shared" si="947"/>
        <v>149880.5</v>
      </c>
      <c r="AK195" s="92">
        <f t="shared" si="947"/>
        <v>0</v>
      </c>
      <c r="AL195" s="92">
        <f t="shared" si="947"/>
        <v>0</v>
      </c>
      <c r="AM195" s="92">
        <f t="shared" si="947"/>
        <v>0</v>
      </c>
      <c r="AN195" s="92">
        <f t="shared" si="947"/>
        <v>0</v>
      </c>
      <c r="AO195" s="92">
        <v>1</v>
      </c>
      <c r="AP195" s="92">
        <f t="shared" si="947"/>
        <v>22762.6</v>
      </c>
      <c r="AQ195" s="92">
        <f t="shared" si="947"/>
        <v>5</v>
      </c>
      <c r="AR195" s="92">
        <f t="shared" si="947"/>
        <v>110991.72</v>
      </c>
      <c r="AS195" s="92">
        <f t="shared" si="947"/>
        <v>0</v>
      </c>
      <c r="AT195" s="92">
        <f t="shared" si="947"/>
        <v>0</v>
      </c>
      <c r="AU195" s="92">
        <f t="shared" si="947"/>
        <v>0</v>
      </c>
      <c r="AV195" s="92">
        <f t="shared" si="947"/>
        <v>0</v>
      </c>
      <c r="AW195" s="92">
        <f t="shared" si="947"/>
        <v>0</v>
      </c>
      <c r="AX195" s="92">
        <f t="shared" si="947"/>
        <v>0</v>
      </c>
      <c r="AY195" s="92">
        <f t="shared" si="947"/>
        <v>0</v>
      </c>
      <c r="AZ195" s="92">
        <f t="shared" si="947"/>
        <v>0</v>
      </c>
      <c r="BA195" s="92">
        <f t="shared" si="947"/>
        <v>28</v>
      </c>
      <c r="BB195" s="92">
        <f t="shared" si="947"/>
        <v>569032.94000000006</v>
      </c>
      <c r="BC195" s="92">
        <f t="shared" si="947"/>
        <v>33</v>
      </c>
      <c r="BD195" s="92">
        <f t="shared" si="947"/>
        <v>553740.32000000007</v>
      </c>
      <c r="BE195" s="92">
        <f t="shared" si="947"/>
        <v>2</v>
      </c>
      <c r="BF195" s="92">
        <f t="shared" si="947"/>
        <v>36163.68</v>
      </c>
      <c r="BG195" s="92">
        <f t="shared" si="947"/>
        <v>59</v>
      </c>
      <c r="BH195" s="92">
        <f t="shared" si="947"/>
        <v>2223681.6</v>
      </c>
      <c r="BI195" s="92">
        <f t="shared" si="947"/>
        <v>0</v>
      </c>
      <c r="BJ195" s="92">
        <f t="shared" si="947"/>
        <v>0</v>
      </c>
      <c r="BK195" s="92">
        <f t="shared" si="947"/>
        <v>0</v>
      </c>
      <c r="BL195" s="92">
        <f t="shared" si="947"/>
        <v>0</v>
      </c>
      <c r="BM195" s="92">
        <f t="shared" si="947"/>
        <v>202</v>
      </c>
      <c r="BN195" s="92">
        <f t="shared" si="947"/>
        <v>5621076.5940000005</v>
      </c>
      <c r="BO195" s="92">
        <f t="shared" si="947"/>
        <v>51</v>
      </c>
      <c r="BP195" s="92">
        <f t="shared" si="947"/>
        <v>1114610.784</v>
      </c>
      <c r="BQ195" s="92">
        <f t="shared" si="947"/>
        <v>9</v>
      </c>
      <c r="BR195" s="92">
        <f t="shared" si="947"/>
        <v>287462.78399999999</v>
      </c>
      <c r="BS195" s="92">
        <f t="shared" si="947"/>
        <v>20</v>
      </c>
      <c r="BT195" s="92">
        <f t="shared" si="947"/>
        <v>348238.92599999998</v>
      </c>
      <c r="BU195" s="92">
        <f t="shared" si="947"/>
        <v>14</v>
      </c>
      <c r="BV195" s="92">
        <f t="shared" si="947"/>
        <v>395761.46400000004</v>
      </c>
      <c r="BW195" s="92">
        <f t="shared" si="947"/>
        <v>17</v>
      </c>
      <c r="BX195" s="92">
        <f t="shared" si="947"/>
        <v>437349.69599999994</v>
      </c>
      <c r="BY195" s="92">
        <f t="shared" si="947"/>
        <v>4</v>
      </c>
      <c r="BZ195" s="92">
        <f t="shared" ref="BZ195:DN195" si="948">SUM(BZ196:BZ205)</f>
        <v>100027.2</v>
      </c>
      <c r="CA195" s="92">
        <f t="shared" si="948"/>
        <v>6</v>
      </c>
      <c r="CB195" s="92">
        <f t="shared" si="948"/>
        <v>154330.42799999999</v>
      </c>
      <c r="CC195" s="92">
        <f t="shared" si="948"/>
        <v>0</v>
      </c>
      <c r="CD195" s="92">
        <f t="shared" si="948"/>
        <v>0</v>
      </c>
      <c r="CE195" s="92">
        <f t="shared" si="948"/>
        <v>0</v>
      </c>
      <c r="CF195" s="92">
        <f t="shared" si="948"/>
        <v>0</v>
      </c>
      <c r="CG195" s="92">
        <f t="shared" si="948"/>
        <v>0</v>
      </c>
      <c r="CH195" s="92">
        <f t="shared" si="948"/>
        <v>0</v>
      </c>
      <c r="CI195" s="92">
        <f t="shared" si="948"/>
        <v>0</v>
      </c>
      <c r="CJ195" s="92">
        <f t="shared" si="948"/>
        <v>0</v>
      </c>
      <c r="CK195" s="92">
        <f t="shared" si="948"/>
        <v>20</v>
      </c>
      <c r="CL195" s="92">
        <f t="shared" si="948"/>
        <v>241027.07999999996</v>
      </c>
      <c r="CM195" s="92">
        <f t="shared" si="948"/>
        <v>3</v>
      </c>
      <c r="CN195" s="92">
        <f t="shared" si="948"/>
        <v>47801.46</v>
      </c>
      <c r="CO195" s="92">
        <f t="shared" si="948"/>
        <v>2</v>
      </c>
      <c r="CP195" s="92">
        <f t="shared" si="948"/>
        <v>21095.479999999996</v>
      </c>
      <c r="CQ195" s="92">
        <f t="shared" si="948"/>
        <v>5</v>
      </c>
      <c r="CR195" s="92">
        <f t="shared" si="948"/>
        <v>100142.61599999998</v>
      </c>
      <c r="CS195" s="92">
        <f t="shared" si="948"/>
        <v>15</v>
      </c>
      <c r="CT195" s="92">
        <f t="shared" si="948"/>
        <v>255405.98999999996</v>
      </c>
      <c r="CU195" s="92">
        <f t="shared" si="948"/>
        <v>0</v>
      </c>
      <c r="CV195" s="92">
        <f t="shared" si="948"/>
        <v>0</v>
      </c>
      <c r="CW195" s="92">
        <f t="shared" si="948"/>
        <v>1341</v>
      </c>
      <c r="CX195" s="92">
        <f t="shared" si="948"/>
        <v>41588357.034000002</v>
      </c>
      <c r="CY195" s="92">
        <f t="shared" si="948"/>
        <v>0</v>
      </c>
      <c r="CZ195" s="92">
        <f t="shared" si="948"/>
        <v>0</v>
      </c>
      <c r="DA195" s="92">
        <f t="shared" si="948"/>
        <v>0</v>
      </c>
      <c r="DB195" s="95">
        <f t="shared" si="948"/>
        <v>0</v>
      </c>
      <c r="DC195" s="92">
        <f t="shared" si="948"/>
        <v>0</v>
      </c>
      <c r="DD195" s="92">
        <f t="shared" si="948"/>
        <v>0</v>
      </c>
      <c r="DE195" s="96">
        <f t="shared" si="948"/>
        <v>6</v>
      </c>
      <c r="DF195" s="92">
        <f t="shared" si="948"/>
        <v>173931.91200000001</v>
      </c>
      <c r="DG195" s="92">
        <f t="shared" si="948"/>
        <v>11</v>
      </c>
      <c r="DH195" s="92">
        <f t="shared" si="948"/>
        <v>266491.69679999998</v>
      </c>
      <c r="DI195" s="92">
        <v>5</v>
      </c>
      <c r="DJ195" s="92">
        <f t="shared" si="948"/>
        <v>217545.42</v>
      </c>
      <c r="DK195" s="92">
        <f t="shared" si="948"/>
        <v>21</v>
      </c>
      <c r="DL195" s="92">
        <f t="shared" si="948"/>
        <v>833711.59799999988</v>
      </c>
      <c r="DM195" s="92">
        <f t="shared" si="948"/>
        <v>5512</v>
      </c>
      <c r="DN195" s="92">
        <f t="shared" si="948"/>
        <v>179318717.51779997</v>
      </c>
    </row>
    <row r="196" spans="1:118" ht="45" customHeight="1" x14ac:dyDescent="0.25">
      <c r="A196" s="82"/>
      <c r="B196" s="83">
        <v>163</v>
      </c>
      <c r="C196" s="65" t="s">
        <v>320</v>
      </c>
      <c r="D196" s="66">
        <v>22900</v>
      </c>
      <c r="E196" s="84">
        <v>0.66</v>
      </c>
      <c r="F196" s="84"/>
      <c r="G196" s="67">
        <v>1</v>
      </c>
      <c r="H196" s="68"/>
      <c r="I196" s="66">
        <v>1.4</v>
      </c>
      <c r="J196" s="66">
        <v>1.68</v>
      </c>
      <c r="K196" s="66">
        <v>2.23</v>
      </c>
      <c r="L196" s="69">
        <v>2.57</v>
      </c>
      <c r="M196" s="72">
        <v>20</v>
      </c>
      <c r="N196" s="71">
        <f t="shared" si="890"/>
        <v>465511.2</v>
      </c>
      <c r="O196" s="72"/>
      <c r="P196" s="72">
        <f>(O196*$D196*$E196*$G196*$I196*$P$12)</f>
        <v>0</v>
      </c>
      <c r="Q196" s="72"/>
      <c r="R196" s="71">
        <f>(Q196*$D196*$E196*$G196*$I196*$R$12)</f>
        <v>0</v>
      </c>
      <c r="S196" s="72"/>
      <c r="T196" s="71">
        <f t="shared" ref="T196:T199" si="949">(S196/12*7*$D196*$E196*$G196*$I196*$T$12)+(S196/12*5*$D196*$E196*$G196*$I196*$T$13)</f>
        <v>0</v>
      </c>
      <c r="U196" s="72">
        <v>0</v>
      </c>
      <c r="V196" s="71">
        <f>(U196*$D196*$E196*$G196*$I196*$V$12)</f>
        <v>0</v>
      </c>
      <c r="W196" s="72"/>
      <c r="X196" s="71">
        <f>(W196*$D196*$E196*$G196*$I196*$X$12)</f>
        <v>0</v>
      </c>
      <c r="Y196" s="72"/>
      <c r="Z196" s="71">
        <f>(Y196*$D196*$E196*$G196*$I196*$Z$12)</f>
        <v>0</v>
      </c>
      <c r="AA196" s="72">
        <v>0</v>
      </c>
      <c r="AB196" s="71">
        <f>(AA196*$D196*$E196*$G196*$I196*$AB$12)</f>
        <v>0</v>
      </c>
      <c r="AC196" s="72"/>
      <c r="AD196" s="71">
        <f>(AC196*$D196*$E196*$G196*$I196*$AD$12)</f>
        <v>0</v>
      </c>
      <c r="AE196" s="72">
        <v>0</v>
      </c>
      <c r="AF196" s="71">
        <f>(AE196*$D196*$E196*$G196*$I196*$AF$12)</f>
        <v>0</v>
      </c>
      <c r="AG196" s="133">
        <v>4</v>
      </c>
      <c r="AH196" s="71">
        <f>(AG196*$D196*$E196*$G196*$I196*$AH$12)</f>
        <v>93102.24</v>
      </c>
      <c r="AI196" s="72"/>
      <c r="AJ196" s="71">
        <f>(AI196*$D196*$E196*$G196*$I196*$AJ$12)</f>
        <v>0</v>
      </c>
      <c r="AK196" s="86">
        <v>0</v>
      </c>
      <c r="AL196" s="71">
        <f>(AK196*$D196*$E196*$G196*$J196*$AL$12)</f>
        <v>0</v>
      </c>
      <c r="AM196" s="72">
        <v>0</v>
      </c>
      <c r="AN196" s="77">
        <f>(AM196*$D196*$E196*$G196*$J196*$AN$12)</f>
        <v>0</v>
      </c>
      <c r="AO196" s="72"/>
      <c r="AP196" s="71">
        <f>(AO196*$D196*$E196*$G196*$I196*$AP$12)</f>
        <v>0</v>
      </c>
      <c r="AQ196" s="72"/>
      <c r="AR196" s="72">
        <f>(AQ196*$D196*$E196*$G196*$I196*$AR$12)</f>
        <v>0</v>
      </c>
      <c r="AS196" s="72"/>
      <c r="AT196" s="72">
        <f>(AS196*$D196*$E196*$G196*$I196*$AT$12)</f>
        <v>0</v>
      </c>
      <c r="AU196" s="72">
        <v>0</v>
      </c>
      <c r="AV196" s="71">
        <f>(AU196*$D196*$E196*$G196*$I196*$AV$12)</f>
        <v>0</v>
      </c>
      <c r="AW196" s="72">
        <v>0</v>
      </c>
      <c r="AX196" s="71">
        <f>(AW196*$D196*$E196*$G196*$I196*$AX$12)</f>
        <v>0</v>
      </c>
      <c r="AY196" s="72">
        <v>0</v>
      </c>
      <c r="AZ196" s="71">
        <f>(AY196*$D196*$E196*$G196*$I196*$AZ$12)</f>
        <v>0</v>
      </c>
      <c r="BA196" s="72"/>
      <c r="BB196" s="71">
        <f>(BA196*$D196*$E196*$G196*$I196*$BB$12)</f>
        <v>0</v>
      </c>
      <c r="BC196" s="72"/>
      <c r="BD196" s="71">
        <f>(BC196*$D196*$E196*$G196*$I196*$BD$12)</f>
        <v>0</v>
      </c>
      <c r="BE196" s="72"/>
      <c r="BF196" s="71">
        <f>(BE196*$D196*$E196*$G196*$J196*$BF$12)</f>
        <v>0</v>
      </c>
      <c r="BG196" s="72">
        <v>1</v>
      </c>
      <c r="BH196" s="71">
        <f>(BG196*$D196*$E196*$G196*$J196*$BH$12)</f>
        <v>25391.52</v>
      </c>
      <c r="BI196" s="72">
        <v>0</v>
      </c>
      <c r="BJ196" s="71">
        <f>(BI196*$D196*$E196*$G196*$J196*$BJ$12)</f>
        <v>0</v>
      </c>
      <c r="BK196" s="72">
        <v>0</v>
      </c>
      <c r="BL196" s="71">
        <f>(BK196*$D196*$E196*$G196*$J196*$BL$12)</f>
        <v>0</v>
      </c>
      <c r="BM196" s="72"/>
      <c r="BN196" s="71">
        <f>(BM196*$D196*$E196*$G196*$J196*$BN$12)</f>
        <v>0</v>
      </c>
      <c r="BO196" s="72"/>
      <c r="BP196" s="71">
        <f>(BO196*$D196*$E196*$G196*$J196*$BP$12)</f>
        <v>0</v>
      </c>
      <c r="BQ196" s="72"/>
      <c r="BR196" s="71">
        <f>(BQ196*$D196*$E196*$G196*$J196*$BR$12)</f>
        <v>0</v>
      </c>
      <c r="BS196" s="72"/>
      <c r="BT196" s="71">
        <f>(BS196*$D196*$E196*$G196*$J196*$BT$12)</f>
        <v>0</v>
      </c>
      <c r="BU196" s="72"/>
      <c r="BV196" s="71">
        <f>(BU196*$D196*$E196*$G196*$J196*$BV$12)</f>
        <v>0</v>
      </c>
      <c r="BW196" s="72"/>
      <c r="BX196" s="71">
        <f>(BW196*$D196*$E196*$G196*$J196*$BX$12)</f>
        <v>0</v>
      </c>
      <c r="BY196" s="72"/>
      <c r="BZ196" s="79">
        <f>(BY196*$D196*$E196*$G196*$J196*$BZ$12)</f>
        <v>0</v>
      </c>
      <c r="CA196" s="72">
        <v>0</v>
      </c>
      <c r="CB196" s="71">
        <f>(CA196*$D196*$E196*$G196*$I196*$CB$12)</f>
        <v>0</v>
      </c>
      <c r="CC196" s="72">
        <v>0</v>
      </c>
      <c r="CD196" s="71">
        <f>(CC196*$D196*$E196*$G196*$I196*$CD$12)</f>
        <v>0</v>
      </c>
      <c r="CE196" s="72">
        <v>0</v>
      </c>
      <c r="CF196" s="71">
        <f>(CE196*$D196*$E196*$G196*$I196*$CF$12)</f>
        <v>0</v>
      </c>
      <c r="CG196" s="72"/>
      <c r="CH196" s="72">
        <f>(CG196*$D196*$E196*$G196*$I196*$CH$12)</f>
        <v>0</v>
      </c>
      <c r="CI196" s="72"/>
      <c r="CJ196" s="71">
        <f>(CI196*$D196*$E196*$G196*$J196*$CJ$12)</f>
        <v>0</v>
      </c>
      <c r="CK196" s="72"/>
      <c r="CL196" s="71">
        <f>(CK196*$D196*$E196*$G196*$I196*$CL$12)</f>
        <v>0</v>
      </c>
      <c r="CM196" s="72"/>
      <c r="CN196" s="71">
        <f>(CM196*$D196*$E196*$G196*$I196*$CN$12)</f>
        <v>0</v>
      </c>
      <c r="CO196" s="72"/>
      <c r="CP196" s="71">
        <f>(CO196*$D196*$E196*$G196*$I196*$CP$12)</f>
        <v>0</v>
      </c>
      <c r="CQ196" s="72"/>
      <c r="CR196" s="71">
        <f>(CQ196*$D196*$E196*$G196*$I196*$CR$12)</f>
        <v>0</v>
      </c>
      <c r="CS196" s="72"/>
      <c r="CT196" s="71">
        <f>(CS196*$D196*$E196*$G196*$I196*$CT$12)</f>
        <v>0</v>
      </c>
      <c r="CU196" s="72">
        <v>0</v>
      </c>
      <c r="CV196" s="71">
        <f>(CU196*$D196*$E196*$G196*$J196*$CV$12)</f>
        <v>0</v>
      </c>
      <c r="CW196" s="86">
        <v>6</v>
      </c>
      <c r="CX196" s="71">
        <f>(CW196*$D196*$E196*$G196*$J196*$CX$12)</f>
        <v>137114.20800000001</v>
      </c>
      <c r="CY196" s="72"/>
      <c r="CZ196" s="71">
        <f>(CY196*$D196*$E196*$G196*$I196*$CZ$12)</f>
        <v>0</v>
      </c>
      <c r="DA196" s="72">
        <v>0</v>
      </c>
      <c r="DB196" s="77">
        <f>(DA196*$D196*$E196*$G196*$J196*$DB$12)</f>
        <v>0</v>
      </c>
      <c r="DC196" s="72">
        <v>0</v>
      </c>
      <c r="DD196" s="71">
        <f>(DC196*$D196*$E196*$G196*$J196*$DD$12)</f>
        <v>0</v>
      </c>
      <c r="DE196" s="87"/>
      <c r="DF196" s="71">
        <f>(DE196*$D196*$E196*$G196*$J196*$DF$12)</f>
        <v>0</v>
      </c>
      <c r="DG196" s="72"/>
      <c r="DH196" s="71">
        <f>(DG196*$D196*$E196*$G196*$J196*$DH$12)</f>
        <v>0</v>
      </c>
      <c r="DI196" s="72"/>
      <c r="DJ196" s="71">
        <f>(DI196*$D196*$E196*$G196*$K196*$DJ$12)</f>
        <v>0</v>
      </c>
      <c r="DK196" s="72"/>
      <c r="DL196" s="79">
        <f>(DK196*$D196*$E196*$G196*$L196*$DL$12)</f>
        <v>0</v>
      </c>
      <c r="DM196" s="81">
        <f t="shared" ref="DM196:DN205" si="950">SUM(M196,O196,Q196,S196,U196,W196,Y196,AA196,AC196,AE196,AG196,AI196,AK196,AO196,AQ196,CE196,AS196,AU196,AW196,AY196,BA196,CI196,BC196,BE196,BG196,BK196,AM196,BM196,BO196,BQ196,BS196,BU196,BW196,BY196,CA196,CC196,CG196,CK196,CM196,CO196,CQ196,CS196,CU196,CW196,BI196,CY196,DA196,DC196,DE196,DG196,DI196,DK196)</f>
        <v>31</v>
      </c>
      <c r="DN196" s="79">
        <f t="shared" si="950"/>
        <v>721119.16800000006</v>
      </c>
    </row>
    <row r="197" spans="1:118" ht="30" customHeight="1" x14ac:dyDescent="0.25">
      <c r="A197" s="82"/>
      <c r="B197" s="83">
        <v>164</v>
      </c>
      <c r="C197" s="65" t="s">
        <v>321</v>
      </c>
      <c r="D197" s="66">
        <v>22900</v>
      </c>
      <c r="E197" s="84">
        <v>0.47</v>
      </c>
      <c r="F197" s="84"/>
      <c r="G197" s="67">
        <v>1</v>
      </c>
      <c r="H197" s="68"/>
      <c r="I197" s="66">
        <v>1.4</v>
      </c>
      <c r="J197" s="66">
        <v>1.68</v>
      </c>
      <c r="K197" s="66">
        <v>2.23</v>
      </c>
      <c r="L197" s="69">
        <v>2.57</v>
      </c>
      <c r="M197" s="72">
        <v>138</v>
      </c>
      <c r="N197" s="71">
        <f t="shared" si="890"/>
        <v>2287352.7600000002</v>
      </c>
      <c r="O197" s="72"/>
      <c r="P197" s="72">
        <f>(O197*$D197*$E197*$G197*$I197*$P$12)</f>
        <v>0</v>
      </c>
      <c r="Q197" s="72"/>
      <c r="R197" s="71">
        <f>(Q197*$D197*$E197*$G197*$I197*$R$12)</f>
        <v>0</v>
      </c>
      <c r="S197" s="72"/>
      <c r="T197" s="71">
        <f t="shared" si="949"/>
        <v>0</v>
      </c>
      <c r="U197" s="72">
        <v>0</v>
      </c>
      <c r="V197" s="71">
        <f>(U197*$D197*$E197*$G197*$I197*$V$12)</f>
        <v>0</v>
      </c>
      <c r="W197" s="72"/>
      <c r="X197" s="71">
        <f>(W197*$D197*$E197*$G197*$I197*$X$12)</f>
        <v>0</v>
      </c>
      <c r="Y197" s="72"/>
      <c r="Z197" s="71">
        <f>(Y197*$D197*$E197*$G197*$I197*$Z$12)</f>
        <v>0</v>
      </c>
      <c r="AA197" s="72">
        <v>0</v>
      </c>
      <c r="AB197" s="71">
        <f>(AA197*$D197*$E197*$G197*$I197*$AB$12)</f>
        <v>0</v>
      </c>
      <c r="AC197" s="72"/>
      <c r="AD197" s="71">
        <f>(AC197*$D197*$E197*$G197*$I197*$AD$12)</f>
        <v>0</v>
      </c>
      <c r="AE197" s="72">
        <v>0</v>
      </c>
      <c r="AF197" s="71">
        <f>(AE197*$D197*$E197*$G197*$I197*$AF$12)</f>
        <v>0</v>
      </c>
      <c r="AG197" s="133">
        <v>460</v>
      </c>
      <c r="AH197" s="71">
        <f>(AG197*$D197*$E197*$G197*$I197*$AH$12)</f>
        <v>7624509.2000000002</v>
      </c>
      <c r="AI197" s="72">
        <v>3</v>
      </c>
      <c r="AJ197" s="71">
        <f>(AI197*$D197*$E197*$G197*$I197*$AJ$12)</f>
        <v>49725.06</v>
      </c>
      <c r="AK197" s="86">
        <v>0</v>
      </c>
      <c r="AL197" s="71">
        <f>(AK197*$D197*$E197*$G197*$J197*$AL$12)</f>
        <v>0</v>
      </c>
      <c r="AM197" s="72"/>
      <c r="AN197" s="77">
        <f>(AM197*$D197*$E197*$G197*$J197*$AN$12)</f>
        <v>0</v>
      </c>
      <c r="AO197" s="72"/>
      <c r="AP197" s="71">
        <f>(AO197*$D197*$E197*$G197*$I197*$AP$12)</f>
        <v>0</v>
      </c>
      <c r="AQ197" s="72"/>
      <c r="AR197" s="72">
        <f>(AQ197*$D197*$E197*$G197*$I197*$AR$12)</f>
        <v>0</v>
      </c>
      <c r="AS197" s="72"/>
      <c r="AT197" s="72">
        <f>(AS197*$D197*$E197*$G197*$I197*$AT$12)</f>
        <v>0</v>
      </c>
      <c r="AU197" s="72">
        <v>0</v>
      </c>
      <c r="AV197" s="71">
        <f>(AU197*$D197*$E197*$G197*$I197*$AV$12)</f>
        <v>0</v>
      </c>
      <c r="AW197" s="72">
        <v>0</v>
      </c>
      <c r="AX197" s="71">
        <f>(AW197*$D197*$E197*$G197*$I197*$AX$12)</f>
        <v>0</v>
      </c>
      <c r="AY197" s="72">
        <v>0</v>
      </c>
      <c r="AZ197" s="71">
        <f>(AY197*$D197*$E197*$G197*$I197*$AZ$12)</f>
        <v>0</v>
      </c>
      <c r="BA197" s="72">
        <v>15</v>
      </c>
      <c r="BB197" s="71">
        <f>(BA197*$D197*$E197*$G197*$I197*$BB$12)</f>
        <v>248625.30000000002</v>
      </c>
      <c r="BC197" s="72">
        <v>32</v>
      </c>
      <c r="BD197" s="71">
        <f>(BC197*$D197*$E197*$G197*$I197*$BD$12)</f>
        <v>530400.64</v>
      </c>
      <c r="BE197" s="72">
        <v>2</v>
      </c>
      <c r="BF197" s="71">
        <f>(BE197*$D197*$E197*$G197*$J197*$BF$12)</f>
        <v>36163.68</v>
      </c>
      <c r="BG197" s="72"/>
      <c r="BH197" s="71">
        <f>(BG197*$D197*$E197*$G197*$J197*$BH$12)</f>
        <v>0</v>
      </c>
      <c r="BI197" s="72">
        <v>0</v>
      </c>
      <c r="BJ197" s="71">
        <f>(BI197*$D197*$E197*$G197*$J197*$BJ$12)</f>
        <v>0</v>
      </c>
      <c r="BK197" s="72">
        <v>0</v>
      </c>
      <c r="BL197" s="71">
        <f>(BK197*$D197*$E197*$G197*$J197*$BL$12)</f>
        <v>0</v>
      </c>
      <c r="BM197" s="72">
        <v>43</v>
      </c>
      <c r="BN197" s="71">
        <f>(BM197*$D197*$E197*$G197*$J197*$BN$12)</f>
        <v>855271.03200000001</v>
      </c>
      <c r="BO197" s="72">
        <v>30</v>
      </c>
      <c r="BP197" s="71">
        <f>(BO197*$D197*$E197*$G197*$J197*$BP$12)</f>
        <v>542455.19999999995</v>
      </c>
      <c r="BQ197" s="72">
        <v>1</v>
      </c>
      <c r="BR197" s="71">
        <f>(BQ197*$D197*$E197*$G197*$J197*$BR$12)</f>
        <v>22602.3</v>
      </c>
      <c r="BS197" s="72">
        <v>12</v>
      </c>
      <c r="BT197" s="71">
        <f>(BS197*$D197*$E197*$G197*$J197*$BT$12)</f>
        <v>195283.87199999997</v>
      </c>
      <c r="BU197" s="72">
        <v>5</v>
      </c>
      <c r="BV197" s="71">
        <f>(BU197*$D197*$E197*$G197*$J197*$BV$12)</f>
        <v>113011.5</v>
      </c>
      <c r="BW197" s="72">
        <v>3</v>
      </c>
      <c r="BX197" s="71">
        <f>(BW197*$D197*$E197*$G197*$J197*$BX$12)</f>
        <v>54245.51999999999</v>
      </c>
      <c r="BY197" s="72">
        <v>1</v>
      </c>
      <c r="BZ197" s="79">
        <f>(BY197*$D197*$E197*$G197*$J197*$BZ$12)</f>
        <v>18081.84</v>
      </c>
      <c r="CA197" s="72">
        <v>0</v>
      </c>
      <c r="CB197" s="71">
        <f>(CA197*$D197*$E197*$G197*$I197*$CB$12)</f>
        <v>0</v>
      </c>
      <c r="CC197" s="72">
        <v>0</v>
      </c>
      <c r="CD197" s="71">
        <f>(CC197*$D197*$E197*$G197*$I197*$CD$12)</f>
        <v>0</v>
      </c>
      <c r="CE197" s="72">
        <v>0</v>
      </c>
      <c r="CF197" s="71">
        <f>(CE197*$D197*$E197*$G197*$I197*$CF$12)</f>
        <v>0</v>
      </c>
      <c r="CG197" s="72"/>
      <c r="CH197" s="72">
        <f>(CG197*$D197*$E197*$G197*$I197*$CH$12)</f>
        <v>0</v>
      </c>
      <c r="CI197" s="72"/>
      <c r="CJ197" s="71">
        <f>(CI197*$D197*$E197*$G197*$J197*$CJ$12)</f>
        <v>0</v>
      </c>
      <c r="CK197" s="72">
        <v>6</v>
      </c>
      <c r="CL197" s="71">
        <f>(CK197*$D197*$E197*$G197*$I197*$CL$12)</f>
        <v>63286.439999999981</v>
      </c>
      <c r="CM197" s="72"/>
      <c r="CN197" s="71">
        <f>(CM197*$D197*$E197*$G197*$I197*$CN$12)</f>
        <v>0</v>
      </c>
      <c r="CO197" s="72">
        <v>2</v>
      </c>
      <c r="CP197" s="71">
        <f>(CO197*$D197*$E197*$G197*$I197*$CP$12)</f>
        <v>21095.479999999996</v>
      </c>
      <c r="CQ197" s="72">
        <v>3</v>
      </c>
      <c r="CR197" s="71">
        <f>(CQ197*$D197*$E197*$G197*$I197*$CR$12)</f>
        <v>51081.197999999982</v>
      </c>
      <c r="CS197" s="72">
        <v>15</v>
      </c>
      <c r="CT197" s="71">
        <f>(CS197*$D197*$E197*$G197*$I197*$CT$12)</f>
        <v>255405.98999999996</v>
      </c>
      <c r="CU197" s="72">
        <v>0</v>
      </c>
      <c r="CV197" s="71">
        <f>(CU197*$D197*$E197*$G197*$J197*$CV$12)</f>
        <v>0</v>
      </c>
      <c r="CW197" s="86">
        <v>200</v>
      </c>
      <c r="CX197" s="71">
        <f>(CW197*$D197*$E197*$G197*$J197*$CX$12)</f>
        <v>3254731.2</v>
      </c>
      <c r="CY197" s="72"/>
      <c r="CZ197" s="71">
        <f>(CY197*$D197*$E197*$G197*$I197*$CZ$12)</f>
        <v>0</v>
      </c>
      <c r="DA197" s="72">
        <v>0</v>
      </c>
      <c r="DB197" s="77">
        <f>(DA197*$D197*$E197*$G197*$J197*$DB$12)</f>
        <v>0</v>
      </c>
      <c r="DC197" s="72"/>
      <c r="DD197" s="71">
        <f>(DC197*$D197*$E197*$G197*$J197*$DD$12)</f>
        <v>0</v>
      </c>
      <c r="DE197" s="87">
        <v>1</v>
      </c>
      <c r="DF197" s="71">
        <f>(DE197*$D197*$E197*$G197*$J197*$DF$12)</f>
        <v>21698.207999999999</v>
      </c>
      <c r="DG197" s="72">
        <v>7</v>
      </c>
      <c r="DH197" s="71">
        <f>(DG197*$D197*$E197*$G197*$J197*$DH$12)</f>
        <v>143027.35439999998</v>
      </c>
      <c r="DI197" s="72"/>
      <c r="DJ197" s="71">
        <f>(DI197*$D197*$E197*$G197*$K197*$DJ$12)</f>
        <v>0</v>
      </c>
      <c r="DK197" s="72">
        <v>6</v>
      </c>
      <c r="DL197" s="79">
        <f>(DK197*$D197*$E197*$G197*$L197*$DL$12)</f>
        <v>199158.55199999994</v>
      </c>
      <c r="DM197" s="81">
        <f t="shared" si="950"/>
        <v>985</v>
      </c>
      <c r="DN197" s="79">
        <f t="shared" si="950"/>
        <v>16587212.326400001</v>
      </c>
    </row>
    <row r="198" spans="1:118" ht="15.75" customHeight="1" x14ac:dyDescent="0.25">
      <c r="A198" s="82"/>
      <c r="B198" s="83">
        <v>165</v>
      </c>
      <c r="C198" s="65" t="s">
        <v>322</v>
      </c>
      <c r="D198" s="66">
        <v>22900</v>
      </c>
      <c r="E198" s="84">
        <v>0.61</v>
      </c>
      <c r="F198" s="84"/>
      <c r="G198" s="130">
        <v>0.75</v>
      </c>
      <c r="H198" s="131"/>
      <c r="I198" s="66">
        <v>1.4</v>
      </c>
      <c r="J198" s="66">
        <v>1.68</v>
      </c>
      <c r="K198" s="66">
        <v>2.23</v>
      </c>
      <c r="L198" s="69">
        <v>2.57</v>
      </c>
      <c r="M198" s="72">
        <v>53</v>
      </c>
      <c r="N198" s="71">
        <f t="shared" si="890"/>
        <v>855112.33500000008</v>
      </c>
      <c r="O198" s="72"/>
      <c r="P198" s="72">
        <f>(O198*$D198*$E198*$G198*$I198*$P$12)</f>
        <v>0</v>
      </c>
      <c r="Q198" s="72"/>
      <c r="R198" s="71">
        <f>(Q198*$D198*$E198*$G198*$I198*$R$12)</f>
        <v>0</v>
      </c>
      <c r="S198" s="72"/>
      <c r="T198" s="71">
        <f t="shared" si="949"/>
        <v>0</v>
      </c>
      <c r="U198" s="72">
        <v>0</v>
      </c>
      <c r="V198" s="71">
        <f>(U198*$D198*$E198*$G198*$I198*$V$12)</f>
        <v>0</v>
      </c>
      <c r="W198" s="72"/>
      <c r="X198" s="71">
        <f>(W198*$D198*$E198*$G198*$I198*$X$12)</f>
        <v>0</v>
      </c>
      <c r="Y198" s="72"/>
      <c r="Z198" s="71">
        <f>(Y198*$D198*$E198*$G198*$I198*$Z$12)</f>
        <v>0</v>
      </c>
      <c r="AA198" s="72">
        <v>0</v>
      </c>
      <c r="AB198" s="71">
        <f>(AA198*$D198*$E198*$G198*$I198*$AB$12)</f>
        <v>0</v>
      </c>
      <c r="AC198" s="72"/>
      <c r="AD198" s="71">
        <f>(AC198*$D198*$E198*$G198*$I198*$AD$12)</f>
        <v>0</v>
      </c>
      <c r="AE198" s="72">
        <v>0</v>
      </c>
      <c r="AF198" s="71">
        <f>(AE198*$D198*$E198*$G198*$I198*$AF$12)</f>
        <v>0</v>
      </c>
      <c r="AG198" s="133">
        <v>228</v>
      </c>
      <c r="AH198" s="71">
        <f>(AG198*$D198*$E198*$G198*$I198*$AH$12)</f>
        <v>3678596.46</v>
      </c>
      <c r="AI198" s="72"/>
      <c r="AJ198" s="71">
        <f>(AI198*$D198*$E198*$G198*$I198*$AJ$12)</f>
        <v>0</v>
      </c>
      <c r="AK198" s="86">
        <v>0</v>
      </c>
      <c r="AL198" s="71">
        <f>(AK198*$D198*$E198*$G198*$J198*$AL$12)</f>
        <v>0</v>
      </c>
      <c r="AM198" s="72"/>
      <c r="AN198" s="77">
        <f>(AM198*$D198*$E198*$G198*$J198*$AN$12)</f>
        <v>0</v>
      </c>
      <c r="AO198" s="72"/>
      <c r="AP198" s="71">
        <f>(AO198*$D198*$E198*$G198*$I198*$AP$12)</f>
        <v>0</v>
      </c>
      <c r="AQ198" s="72"/>
      <c r="AR198" s="72">
        <f>(AQ198*$D198*$E198*$G198*$I198*$AR$12)</f>
        <v>0</v>
      </c>
      <c r="AS198" s="72"/>
      <c r="AT198" s="72">
        <f>(AS198*$D198*$E198*$G198*$I198*$AT$12)</f>
        <v>0</v>
      </c>
      <c r="AU198" s="72">
        <v>0</v>
      </c>
      <c r="AV198" s="71">
        <f>(AU198*$D198*$E198*$G198*$I198*$AV$12)</f>
        <v>0</v>
      </c>
      <c r="AW198" s="72">
        <v>0</v>
      </c>
      <c r="AX198" s="71">
        <f>(AW198*$D198*$E198*$G198*$I198*$AX$12)</f>
        <v>0</v>
      </c>
      <c r="AY198" s="72">
        <v>0</v>
      </c>
      <c r="AZ198" s="71">
        <f>(AY198*$D198*$E198*$G198*$I198*$AZ$12)</f>
        <v>0</v>
      </c>
      <c r="BA198" s="72"/>
      <c r="BB198" s="71">
        <f>(BA198*$D198*$E198*$G198*$I198*$BB$12)</f>
        <v>0</v>
      </c>
      <c r="BC198" s="72"/>
      <c r="BD198" s="71">
        <f>(BC198*$D198*$E198*$G198*$I198*$BD$12)</f>
        <v>0</v>
      </c>
      <c r="BE198" s="72"/>
      <c r="BF198" s="71">
        <f>(BE198*$D198*$E198*$G198*$J198*$BF$12)</f>
        <v>0</v>
      </c>
      <c r="BG198" s="72"/>
      <c r="BH198" s="71">
        <f>(BG198*$D198*$E198*$G198*$J198*$BH$12)</f>
        <v>0</v>
      </c>
      <c r="BI198" s="72">
        <v>0</v>
      </c>
      <c r="BJ198" s="71">
        <f>(BI198*$D198*$E198*$G198*$J198*$BJ$12)</f>
        <v>0</v>
      </c>
      <c r="BK198" s="72">
        <v>0</v>
      </c>
      <c r="BL198" s="71">
        <f>(BK198*$D198*$E198*$G198*$J198*$BL$12)</f>
        <v>0</v>
      </c>
      <c r="BM198" s="72">
        <v>9</v>
      </c>
      <c r="BN198" s="71">
        <f>(BM198*$D198*$E198*$G198*$J198*$BN$12)</f>
        <v>174249.30600000001</v>
      </c>
      <c r="BO198" s="72"/>
      <c r="BP198" s="71">
        <f>(BO198*$D198*$E198*$G198*$J198*$BP$12)</f>
        <v>0</v>
      </c>
      <c r="BQ198" s="72"/>
      <c r="BR198" s="71">
        <f>(BQ198*$D198*$E198*$G198*$J198*$BR$12)</f>
        <v>0</v>
      </c>
      <c r="BS198" s="72">
        <v>5</v>
      </c>
      <c r="BT198" s="71">
        <f>(BS198*$D198*$E198*$G198*$J198*$BT$12)</f>
        <v>79204.23</v>
      </c>
      <c r="BU198" s="72"/>
      <c r="BV198" s="71">
        <f>(BU198*$D198*$E198*$G198*$J198*$BV$12)</f>
        <v>0</v>
      </c>
      <c r="BW198" s="72"/>
      <c r="BX198" s="71">
        <f>(BW198*$D198*$E198*$G198*$J198*$BX$12)</f>
        <v>0</v>
      </c>
      <c r="BY198" s="72"/>
      <c r="BZ198" s="79">
        <f>(BY198*$D198*$E198*$G198*$J198*$BZ$12)</f>
        <v>0</v>
      </c>
      <c r="CA198" s="72">
        <v>0</v>
      </c>
      <c r="CB198" s="71">
        <f>(CA198*$D198*$E198*$G198*$I198*$CB$12)</f>
        <v>0</v>
      </c>
      <c r="CC198" s="72">
        <v>0</v>
      </c>
      <c r="CD198" s="71">
        <f>(CC198*$D198*$E198*$G198*$I198*$CD$12)</f>
        <v>0</v>
      </c>
      <c r="CE198" s="72">
        <v>0</v>
      </c>
      <c r="CF198" s="71">
        <f>(CE198*$D198*$E198*$G198*$I198*$CF$12)</f>
        <v>0</v>
      </c>
      <c r="CG198" s="72"/>
      <c r="CH198" s="72">
        <f>(CG198*$D198*$E198*$G198*$I198*$CH$12)</f>
        <v>0</v>
      </c>
      <c r="CI198" s="72"/>
      <c r="CJ198" s="71">
        <f>(CI198*$D198*$E198*$G198*$J198*$CJ$12)</f>
        <v>0</v>
      </c>
      <c r="CK198" s="72">
        <v>8</v>
      </c>
      <c r="CL198" s="71">
        <f>(CK198*$D198*$E198*$G198*$I198*$CL$12)</f>
        <v>82137.719999999987</v>
      </c>
      <c r="CM198" s="72"/>
      <c r="CN198" s="71">
        <f>(CM198*$D198*$E198*$G198*$I198*$CN$12)</f>
        <v>0</v>
      </c>
      <c r="CO198" s="72"/>
      <c r="CP198" s="71">
        <f>(CO198*$D198*$E198*$G198*$I198*$CP$12)</f>
        <v>0</v>
      </c>
      <c r="CQ198" s="72"/>
      <c r="CR198" s="71">
        <f>(CQ198*$D198*$E198*$G198*$I198*$CR$12)</f>
        <v>0</v>
      </c>
      <c r="CS198" s="72"/>
      <c r="CT198" s="71">
        <f>(CS198*$D198*$E198*$G198*$I198*$CT$12)</f>
        <v>0</v>
      </c>
      <c r="CU198" s="72">
        <v>0</v>
      </c>
      <c r="CV198" s="71">
        <f>(CU198*$D198*$E198*$G198*$J198*$CV$12)</f>
        <v>0</v>
      </c>
      <c r="CW198" s="86">
        <v>51</v>
      </c>
      <c r="CX198" s="71">
        <f>(CW198*$D198*$E198*$G198*$J198*$CX$12)</f>
        <v>807883.14599999995</v>
      </c>
      <c r="CY198" s="72"/>
      <c r="CZ198" s="71">
        <f>(CY198*$D198*$E198*$G198*$I198*$CZ$12)</f>
        <v>0</v>
      </c>
      <c r="DA198" s="72">
        <v>0</v>
      </c>
      <c r="DB198" s="77">
        <f>(DA198*$D198*$E198*$G198*$J198*$DB$12)</f>
        <v>0</v>
      </c>
      <c r="DC198" s="72">
        <v>0</v>
      </c>
      <c r="DD198" s="71">
        <f>(DC198*$D198*$E198*$G198*$J198*$DD$12)</f>
        <v>0</v>
      </c>
      <c r="DE198" s="87">
        <v>1</v>
      </c>
      <c r="DF198" s="71">
        <f>(DE198*$D198*$E198*$G198*$J198*$DF$12)</f>
        <v>21121.127999999997</v>
      </c>
      <c r="DG198" s="72"/>
      <c r="DH198" s="71">
        <f>(DG198*$D198*$E198*$G198*$J198*$DH$12)</f>
        <v>0</v>
      </c>
      <c r="DI198" s="72"/>
      <c r="DJ198" s="71">
        <f>(DI198*$D198*$E198*$G198*$K198*$DJ$12)</f>
        <v>0</v>
      </c>
      <c r="DK198" s="72">
        <v>6</v>
      </c>
      <c r="DL198" s="79">
        <f>(DK198*$D198*$E198*$G198*$L198*$DL$12)</f>
        <v>193861.78199999998</v>
      </c>
      <c r="DM198" s="81">
        <f t="shared" si="950"/>
        <v>361</v>
      </c>
      <c r="DN198" s="79">
        <f t="shared" si="950"/>
        <v>5892166.1069999989</v>
      </c>
    </row>
    <row r="199" spans="1:118" ht="60" customHeight="1" x14ac:dyDescent="0.25">
      <c r="A199" s="82"/>
      <c r="B199" s="83">
        <v>166</v>
      </c>
      <c r="C199" s="65" t="s">
        <v>323</v>
      </c>
      <c r="D199" s="66">
        <v>22900</v>
      </c>
      <c r="E199" s="84">
        <v>0.71</v>
      </c>
      <c r="F199" s="84"/>
      <c r="G199" s="67">
        <v>1</v>
      </c>
      <c r="H199" s="68"/>
      <c r="I199" s="66">
        <v>1.4</v>
      </c>
      <c r="J199" s="66">
        <v>1.68</v>
      </c>
      <c r="K199" s="66">
        <v>2.23</v>
      </c>
      <c r="L199" s="69">
        <v>2.57</v>
      </c>
      <c r="M199" s="72">
        <v>83</v>
      </c>
      <c r="N199" s="71">
        <f t="shared" si="890"/>
        <v>2078225.38</v>
      </c>
      <c r="O199" s="72"/>
      <c r="P199" s="72">
        <f>(O199*$D199*$E199*$G199*$I199*$P$12)</f>
        <v>0</v>
      </c>
      <c r="Q199" s="72"/>
      <c r="R199" s="71">
        <f>(Q199*$D199*$E199*$G199*$I199*$R$12)</f>
        <v>0</v>
      </c>
      <c r="S199" s="72"/>
      <c r="T199" s="71">
        <f t="shared" si="949"/>
        <v>0</v>
      </c>
      <c r="U199" s="72">
        <v>0</v>
      </c>
      <c r="V199" s="71">
        <f>(U199*$D199*$E199*$G199*$I199*$V$12)</f>
        <v>0</v>
      </c>
      <c r="W199" s="72"/>
      <c r="X199" s="71">
        <f>(W199*$D199*$E199*$G199*$I199*$X$12)</f>
        <v>0</v>
      </c>
      <c r="Y199" s="72"/>
      <c r="Z199" s="71">
        <f>(Y199*$D199*$E199*$G199*$I199*$Z$12)</f>
        <v>0</v>
      </c>
      <c r="AA199" s="72">
        <v>0</v>
      </c>
      <c r="AB199" s="71">
        <f>(AA199*$D199*$E199*$G199*$I199*$AB$12)</f>
        <v>0</v>
      </c>
      <c r="AC199" s="72"/>
      <c r="AD199" s="71">
        <f>(AC199*$D199*$E199*$G199*$I199*$AD$12)</f>
        <v>0</v>
      </c>
      <c r="AE199" s="72">
        <v>0</v>
      </c>
      <c r="AF199" s="71">
        <f>(AE199*$D199*$E199*$G199*$I199*$AF$12)</f>
        <v>0</v>
      </c>
      <c r="AG199" s="133">
        <v>167</v>
      </c>
      <c r="AH199" s="71">
        <f>(AG199*$D199*$E199*$G199*$I199*$AH$12)</f>
        <v>4181489.62</v>
      </c>
      <c r="AI199" s="72">
        <v>4</v>
      </c>
      <c r="AJ199" s="71">
        <f>(AI199*$D199*$E199*$G199*$I199*$AJ$12)</f>
        <v>100155.44</v>
      </c>
      <c r="AK199" s="86">
        <v>0</v>
      </c>
      <c r="AL199" s="71">
        <f>(AK199*$D199*$E199*$G199*$J199*$AL$12)</f>
        <v>0</v>
      </c>
      <c r="AM199" s="72"/>
      <c r="AN199" s="77">
        <f>(AM199*$D199*$E199*$G199*$J199*$AN$12)</f>
        <v>0</v>
      </c>
      <c r="AO199" s="72">
        <v>1</v>
      </c>
      <c r="AP199" s="71">
        <f>(AO199*$D199*$E199*$G199*$I199*$AP$12)</f>
        <v>22762.6</v>
      </c>
      <c r="AQ199" s="72">
        <v>2</v>
      </c>
      <c r="AR199" s="72">
        <f>(AQ199*$D199*$E199*$G199*$I199*$AR$12)</f>
        <v>40972.68</v>
      </c>
      <c r="AS199" s="72"/>
      <c r="AT199" s="72">
        <f>(AS199*$D199*$E199*$G199*$I199*$AT$12)</f>
        <v>0</v>
      </c>
      <c r="AU199" s="72">
        <v>0</v>
      </c>
      <c r="AV199" s="71">
        <f>(AU199*$D199*$E199*$G199*$I199*$AV$12)</f>
        <v>0</v>
      </c>
      <c r="AW199" s="72">
        <v>0</v>
      </c>
      <c r="AX199" s="71">
        <f>(AW199*$D199*$E199*$G199*$I199*$AX$12)</f>
        <v>0</v>
      </c>
      <c r="AY199" s="72">
        <v>0</v>
      </c>
      <c r="AZ199" s="71">
        <f>(AY199*$D199*$E199*$G199*$I199*$AZ$12)</f>
        <v>0</v>
      </c>
      <c r="BA199" s="72">
        <v>10</v>
      </c>
      <c r="BB199" s="71">
        <f>(BA199*$D199*$E199*$G199*$I199*$BB$12)</f>
        <v>250388.6</v>
      </c>
      <c r="BC199" s="72"/>
      <c r="BD199" s="71">
        <f>(BC199*$D199*$E199*$G199*$I199*$BD$12)</f>
        <v>0</v>
      </c>
      <c r="BE199" s="72"/>
      <c r="BF199" s="71">
        <f>(BE199*$D199*$E199*$G199*$J199*$BF$12)</f>
        <v>0</v>
      </c>
      <c r="BG199" s="72">
        <v>1</v>
      </c>
      <c r="BH199" s="71">
        <f>(BG199*$D199*$E199*$G199*$J199*$BH$12)</f>
        <v>27315.119999999999</v>
      </c>
      <c r="BI199" s="72">
        <v>0</v>
      </c>
      <c r="BJ199" s="71">
        <f>(BI199*$D199*$E199*$G199*$J199*$BJ$12)</f>
        <v>0</v>
      </c>
      <c r="BK199" s="72">
        <v>0</v>
      </c>
      <c r="BL199" s="71">
        <f>(BK199*$D199*$E199*$G199*$J199*$BL$12)</f>
        <v>0</v>
      </c>
      <c r="BM199" s="72">
        <f>49+6</f>
        <v>55</v>
      </c>
      <c r="BN199" s="71">
        <f>(BM199*$D199*$E199*$G199*$J199*$BN$12)</f>
        <v>1652564.76</v>
      </c>
      <c r="BO199" s="72">
        <v>20</v>
      </c>
      <c r="BP199" s="71">
        <f>(BO199*$D199*$E199*$G199*$J199*$BP$12)</f>
        <v>546302.4</v>
      </c>
      <c r="BQ199" s="72">
        <v>7</v>
      </c>
      <c r="BR199" s="71">
        <f>(BQ199*$D199*$E199*$G199*$J199*$BR$12)</f>
        <v>239007.3</v>
      </c>
      <c r="BS199" s="72">
        <v>3</v>
      </c>
      <c r="BT199" s="71">
        <f>(BS199*$D199*$E199*$G199*$J199*$BT$12)</f>
        <v>73750.824000000008</v>
      </c>
      <c r="BU199" s="72">
        <v>5</v>
      </c>
      <c r="BV199" s="71">
        <f>(BU199*$D199*$E199*$G199*$J199*$BV$12)</f>
        <v>170719.5</v>
      </c>
      <c r="BW199" s="72">
        <v>13</v>
      </c>
      <c r="BX199" s="71">
        <f>(BW199*$D199*$E199*$G199*$J199*$BX$12)</f>
        <v>355096.56</v>
      </c>
      <c r="BY199" s="72">
        <v>3</v>
      </c>
      <c r="BZ199" s="79">
        <f>(BY199*$D199*$E199*$G199*$J199*$BZ$12)</f>
        <v>81945.36</v>
      </c>
      <c r="CA199" s="72">
        <v>6</v>
      </c>
      <c r="CB199" s="71">
        <f>(CA199*$D199*$E199*$G199*$I199*$CB$12)</f>
        <v>154330.42799999999</v>
      </c>
      <c r="CC199" s="72">
        <v>0</v>
      </c>
      <c r="CD199" s="71">
        <f>(CC199*$D199*$E199*$G199*$I199*$CD$12)</f>
        <v>0</v>
      </c>
      <c r="CE199" s="72">
        <v>0</v>
      </c>
      <c r="CF199" s="71">
        <f>(CE199*$D199*$E199*$G199*$I199*$CF$12)</f>
        <v>0</v>
      </c>
      <c r="CG199" s="72"/>
      <c r="CH199" s="72">
        <f>(CG199*$D199*$E199*$G199*$I199*$CH$12)</f>
        <v>0</v>
      </c>
      <c r="CI199" s="72"/>
      <c r="CJ199" s="71">
        <f>(CI199*$D199*$E199*$G199*$J199*$CJ$12)</f>
        <v>0</v>
      </c>
      <c r="CK199" s="72">
        <v>6</v>
      </c>
      <c r="CL199" s="71">
        <f>(CK199*$D199*$E199*$G199*$I199*$CL$12)</f>
        <v>95602.92</v>
      </c>
      <c r="CM199" s="72">
        <v>3</v>
      </c>
      <c r="CN199" s="71">
        <f>(CM199*$D199*$E199*$G199*$I199*$CN$12)</f>
        <v>47801.46</v>
      </c>
      <c r="CO199" s="72"/>
      <c r="CP199" s="71">
        <f>(CO199*$D199*$E199*$G199*$I199*$CP$12)</f>
        <v>0</v>
      </c>
      <c r="CQ199" s="72">
        <v>1</v>
      </c>
      <c r="CR199" s="71">
        <f>(CQ199*$D199*$E199*$G199*$I199*$CR$12)</f>
        <v>25721.737999999998</v>
      </c>
      <c r="CS199" s="72"/>
      <c r="CT199" s="71">
        <f>(CS199*$D199*$E199*$G199*$I199*$CT$12)</f>
        <v>0</v>
      </c>
      <c r="CU199" s="72">
        <v>0</v>
      </c>
      <c r="CV199" s="71">
        <f>(CU199*$D199*$E199*$G199*$J199*$CV$12)</f>
        <v>0</v>
      </c>
      <c r="CW199" s="86">
        <v>173</v>
      </c>
      <c r="CX199" s="71">
        <f>(CW199*$D199*$E199*$G199*$J199*$CX$12)</f>
        <v>4252964.1840000004</v>
      </c>
      <c r="CY199" s="72"/>
      <c r="CZ199" s="71">
        <f>(CY199*$D199*$E199*$G199*$I199*$CZ$12)</f>
        <v>0</v>
      </c>
      <c r="DA199" s="72">
        <v>0</v>
      </c>
      <c r="DB199" s="77">
        <f>(DA199*$D199*$E199*$G199*$J199*$DB$12)</f>
        <v>0</v>
      </c>
      <c r="DC199" s="72"/>
      <c r="DD199" s="71">
        <f>(DC199*$D199*$E199*$G199*$J199*$DD$12)</f>
        <v>0</v>
      </c>
      <c r="DE199" s="87">
        <v>4</v>
      </c>
      <c r="DF199" s="71">
        <f>(DE199*$D199*$E199*$G199*$J199*$DF$12)</f>
        <v>131112.576</v>
      </c>
      <c r="DG199" s="72">
        <v>4</v>
      </c>
      <c r="DH199" s="71">
        <f>(DG199*$D199*$E199*$G199*$J199*$DH$12)</f>
        <v>123464.34239999998</v>
      </c>
      <c r="DI199" s="72">
        <v>5</v>
      </c>
      <c r="DJ199" s="71">
        <f>(DI199*$D199*$E199*$G199*$K199*$DJ$12)</f>
        <v>217545.42</v>
      </c>
      <c r="DK199" s="72">
        <v>8</v>
      </c>
      <c r="DL199" s="79">
        <f>(DK199*$D199*$E199*$G199*$L199*$DL$12)</f>
        <v>401142.04799999995</v>
      </c>
      <c r="DM199" s="81">
        <f t="shared" si="950"/>
        <v>584</v>
      </c>
      <c r="DN199" s="79">
        <f t="shared" si="950"/>
        <v>15270381.260399999</v>
      </c>
    </row>
    <row r="200" spans="1:118" ht="45" customHeight="1" x14ac:dyDescent="0.25">
      <c r="A200" s="82"/>
      <c r="B200" s="83">
        <v>167</v>
      </c>
      <c r="C200" s="65" t="s">
        <v>324</v>
      </c>
      <c r="D200" s="66">
        <v>22900</v>
      </c>
      <c r="E200" s="84">
        <v>0.84</v>
      </c>
      <c r="F200" s="84"/>
      <c r="G200" s="130">
        <v>0.8</v>
      </c>
      <c r="H200" s="131"/>
      <c r="I200" s="66">
        <v>1.4</v>
      </c>
      <c r="J200" s="66">
        <v>1.68</v>
      </c>
      <c r="K200" s="66">
        <v>2.23</v>
      </c>
      <c r="L200" s="69">
        <v>2.57</v>
      </c>
      <c r="M200" s="72">
        <v>15</v>
      </c>
      <c r="N200" s="71">
        <f t="shared" ref="N200:N201" si="951">(M200*$D200*$E200*$G200*$I200)</f>
        <v>323164.79999999999</v>
      </c>
      <c r="O200" s="72"/>
      <c r="P200" s="72">
        <f t="shared" ref="P200:P201" si="952">(O200*$D200*$E200*$G200*$I200)</f>
        <v>0</v>
      </c>
      <c r="Q200" s="72"/>
      <c r="R200" s="71">
        <f t="shared" ref="R200:R201" si="953">(Q200*$D200*$E200*$G200*$I200)</f>
        <v>0</v>
      </c>
      <c r="S200" s="72"/>
      <c r="T200" s="71">
        <f t="shared" ref="T200:T201" si="954">(S200*$D200*$E200*$G200*$I200)</f>
        <v>0</v>
      </c>
      <c r="U200" s="72">
        <v>0</v>
      </c>
      <c r="V200" s="71">
        <f t="shared" ref="V200:V201" si="955">(U200*$D200*$E200*$G200*$I200)</f>
        <v>0</v>
      </c>
      <c r="W200" s="72"/>
      <c r="X200" s="71">
        <f t="shared" ref="X200:X201" si="956">(W200*$D200*$E200*$G200*$I200)</f>
        <v>0</v>
      </c>
      <c r="Y200" s="72"/>
      <c r="Z200" s="71">
        <f t="shared" ref="Z200:Z201" si="957">(Y200*$D200*$E200*$G200*$I200)</f>
        <v>0</v>
      </c>
      <c r="AA200" s="72">
        <v>0</v>
      </c>
      <c r="AB200" s="71">
        <f t="shared" ref="AB200:AB201" si="958">(AA200*$D200*$E200*$G200*$I200)</f>
        <v>0</v>
      </c>
      <c r="AC200" s="72"/>
      <c r="AD200" s="71">
        <f t="shared" ref="AD200:AD201" si="959">(AC200*$D200*$E200*$G200*$I200)</f>
        <v>0</v>
      </c>
      <c r="AE200" s="72">
        <v>0</v>
      </c>
      <c r="AF200" s="71">
        <f t="shared" ref="AF200:AF201" si="960">(AE200*$D200*$E200*$G200*$I200)</f>
        <v>0</v>
      </c>
      <c r="AG200" s="133">
        <v>563</v>
      </c>
      <c r="AH200" s="71">
        <f t="shared" ref="AH200:AH201" si="961">(AG200*$D200*$E200*$G200*$I200)</f>
        <v>12129452.16</v>
      </c>
      <c r="AI200" s="72"/>
      <c r="AJ200" s="71">
        <f t="shared" ref="AJ200:AJ201" si="962">(AI200*$D200*$E200*$G200*$I200)</f>
        <v>0</v>
      </c>
      <c r="AK200" s="86">
        <v>0</v>
      </c>
      <c r="AL200" s="71">
        <f t="shared" ref="AL200:AL201" si="963">(AK200*$D200*$E200*$G200*$J200)</f>
        <v>0</v>
      </c>
      <c r="AM200" s="72">
        <v>0</v>
      </c>
      <c r="AN200" s="77">
        <f t="shared" ref="AN200:AN201" si="964">(AM200*$D200*$E200*$G200*$J200)</f>
        <v>0</v>
      </c>
      <c r="AO200" s="72"/>
      <c r="AP200" s="71">
        <f t="shared" ref="AP200:AP201" si="965">(AO200*$D200*$E200*$G200*$I200)</f>
        <v>0</v>
      </c>
      <c r="AQ200" s="72"/>
      <c r="AR200" s="72">
        <f t="shared" ref="AR200:AR201" si="966">(AQ200*$D200*$E200*$G200*$I200)</f>
        <v>0</v>
      </c>
      <c r="AS200" s="72"/>
      <c r="AT200" s="72">
        <f t="shared" ref="AT200:AT201" si="967">(AS200*$D200*$E200*$G200*$I200)</f>
        <v>0</v>
      </c>
      <c r="AU200" s="72">
        <v>0</v>
      </c>
      <c r="AV200" s="71">
        <f t="shared" ref="AV200:AV201" si="968">(AU200*$D200*$E200*$G200*$I200)</f>
        <v>0</v>
      </c>
      <c r="AW200" s="72">
        <v>0</v>
      </c>
      <c r="AX200" s="71">
        <f t="shared" ref="AX200:AX201" si="969">(AW200*$D200*$E200*$G200*$I200)</f>
        <v>0</v>
      </c>
      <c r="AY200" s="72">
        <v>0</v>
      </c>
      <c r="AZ200" s="71">
        <f t="shared" ref="AZ200:AZ201" si="970">(AY200*$D200*$E200*$G200*$I200)</f>
        <v>0</v>
      </c>
      <c r="BA200" s="72"/>
      <c r="BB200" s="71">
        <f t="shared" ref="BB200:BB201" si="971">(BA200*$D200*$E200*$G200*$I200)</f>
        <v>0</v>
      </c>
      <c r="BC200" s="72"/>
      <c r="BD200" s="71">
        <f t="shared" ref="BD200:BD201" si="972">(BC200*$D200*$E200*$G200*$I200)</f>
        <v>0</v>
      </c>
      <c r="BE200" s="72"/>
      <c r="BF200" s="71">
        <f t="shared" ref="BF200:BF201" si="973">(BE200*$D200*$E200*$G200*$J200)</f>
        <v>0</v>
      </c>
      <c r="BG200" s="72"/>
      <c r="BH200" s="71">
        <f t="shared" ref="BH200:BH201" si="974">(BG200*$D200*$E200*$G200*$J200)</f>
        <v>0</v>
      </c>
      <c r="BI200" s="72">
        <v>0</v>
      </c>
      <c r="BJ200" s="71">
        <f t="shared" ref="BJ200:BJ201" si="975">(BI200*$D200*$E200*$G200*$J200)</f>
        <v>0</v>
      </c>
      <c r="BK200" s="72">
        <v>0</v>
      </c>
      <c r="BL200" s="71">
        <f t="shared" ref="BL200:BL201" si="976">(BK200*$D200*$E200*$G200*$J200)</f>
        <v>0</v>
      </c>
      <c r="BM200" s="72">
        <v>32</v>
      </c>
      <c r="BN200" s="71">
        <f t="shared" ref="BN200:BN201" si="977">(BM200*$D200*$E200*$G200*$J200)</f>
        <v>827301.88800000004</v>
      </c>
      <c r="BO200" s="72">
        <v>1</v>
      </c>
      <c r="BP200" s="71">
        <f t="shared" ref="BP200:BP201" si="978">(BO200*$D200*$E200*$G200*$J200)</f>
        <v>25853.184000000001</v>
      </c>
      <c r="BQ200" s="72">
        <v>1</v>
      </c>
      <c r="BR200" s="71">
        <f t="shared" ref="BR200:BR201" si="979">(BQ200*$D200*$E200*$G200*$J200)</f>
        <v>25853.184000000001</v>
      </c>
      <c r="BS200" s="72"/>
      <c r="BT200" s="71">
        <f t="shared" ref="BT200:BT201" si="980">(BS200*$D200*$E200*$G200*$J200)</f>
        <v>0</v>
      </c>
      <c r="BU200" s="72"/>
      <c r="BV200" s="71">
        <f t="shared" ref="BV200:BV201" si="981">(BU200*$D200*$E200*$G200*$J200)</f>
        <v>0</v>
      </c>
      <c r="BW200" s="72"/>
      <c r="BX200" s="71">
        <f t="shared" ref="BX200:BX201" si="982">(BW200*$D200*$E200*$G200*$J200)</f>
        <v>0</v>
      </c>
      <c r="BY200" s="72"/>
      <c r="BZ200" s="79">
        <f t="shared" ref="BZ200:BZ201" si="983">(BY200*$D200*$E200*$G200*$J200)</f>
        <v>0</v>
      </c>
      <c r="CA200" s="72">
        <v>0</v>
      </c>
      <c r="CB200" s="71">
        <f t="shared" ref="CB200:CB201" si="984">(CA200*$D200*$E200*$G200*$I200)</f>
        <v>0</v>
      </c>
      <c r="CC200" s="72">
        <v>0</v>
      </c>
      <c r="CD200" s="71">
        <f t="shared" ref="CD200:CD201" si="985">(CC200*$D200*$E200*$G200*$I200)</f>
        <v>0</v>
      </c>
      <c r="CE200" s="72">
        <v>0</v>
      </c>
      <c r="CF200" s="71">
        <f t="shared" ref="CF200:CF201" si="986">(CE200*$D200*$E200*$G200*$I200)</f>
        <v>0</v>
      </c>
      <c r="CG200" s="72"/>
      <c r="CH200" s="72">
        <f t="shared" ref="CH200:CH201" si="987">(CG200*$D200*$E200*$G200*$I200)</f>
        <v>0</v>
      </c>
      <c r="CI200" s="72"/>
      <c r="CJ200" s="71">
        <f t="shared" ref="CJ200:CJ201" si="988">(CI200*$D200*$E200*$G200*$J200)</f>
        <v>0</v>
      </c>
      <c r="CK200" s="72">
        <v>0</v>
      </c>
      <c r="CL200" s="71">
        <f t="shared" ref="CL200:CL201" si="989">(CK200*$D200*$E200*$G200*$I200)</f>
        <v>0</v>
      </c>
      <c r="CM200" s="72"/>
      <c r="CN200" s="71">
        <f t="shared" ref="CN200:CN201" si="990">(CM200*$D200*$E200*$G200*$I200)</f>
        <v>0</v>
      </c>
      <c r="CO200" s="72"/>
      <c r="CP200" s="71">
        <f t="shared" ref="CP200:CP201" si="991">(CO200*$D200*$E200*$G200*$I200)</f>
        <v>0</v>
      </c>
      <c r="CQ200" s="72"/>
      <c r="CR200" s="71">
        <f t="shared" ref="CR200:CR201" si="992">(CQ200*$D200*$E200*$G200*$I200)</f>
        <v>0</v>
      </c>
      <c r="CS200" s="72"/>
      <c r="CT200" s="71">
        <f t="shared" ref="CT200:CT201" si="993">(CS200*$D200*$E200*$G200*$I200)</f>
        <v>0</v>
      </c>
      <c r="CU200" s="72">
        <v>0</v>
      </c>
      <c r="CV200" s="71">
        <f t="shared" ref="CV200:CV201" si="994">(CU200*$D200*$E200*$G200*$J200)</f>
        <v>0</v>
      </c>
      <c r="CW200" s="86">
        <v>170</v>
      </c>
      <c r="CX200" s="71">
        <f t="shared" ref="CX200:CX201" si="995">(CW200*$D200*$E200*$G200*$J200)</f>
        <v>4395041.28</v>
      </c>
      <c r="CY200" s="72"/>
      <c r="CZ200" s="71">
        <f t="shared" ref="CZ200:CZ201" si="996">(CY200*$D200*$E200*$G200*$I200)</f>
        <v>0</v>
      </c>
      <c r="DA200" s="72">
        <v>0</v>
      </c>
      <c r="DB200" s="77">
        <f t="shared" ref="DB200:DB201" si="997">(DA200*$D200*$E200*$G200*$J200)</f>
        <v>0</v>
      </c>
      <c r="DC200" s="72">
        <v>0</v>
      </c>
      <c r="DD200" s="71">
        <f t="shared" ref="DD200:DD201" si="998">(DC200*$D200*$E200*$G200*$J200)</f>
        <v>0</v>
      </c>
      <c r="DE200" s="87"/>
      <c r="DF200" s="71">
        <f t="shared" ref="DF200:DF201" si="999">(DE200*$D200*$E200*$G200*$J200)</f>
        <v>0</v>
      </c>
      <c r="DG200" s="72"/>
      <c r="DH200" s="71">
        <f t="shared" ref="DH200:DH201" si="1000">(DG200*$D200*$E200*$G200*$J200)</f>
        <v>0</v>
      </c>
      <c r="DI200" s="72"/>
      <c r="DJ200" s="71">
        <f t="shared" ref="DJ200:DJ201" si="1001">(DI200*$D200*$E200*$G200*$K200)</f>
        <v>0</v>
      </c>
      <c r="DK200" s="72">
        <v>1</v>
      </c>
      <c r="DL200" s="79">
        <f t="shared" ref="DL200:DL201" si="1002">(DK200*$D200*$E200*$G200*$L200)</f>
        <v>39549.216</v>
      </c>
      <c r="DM200" s="81">
        <f t="shared" si="950"/>
        <v>783</v>
      </c>
      <c r="DN200" s="79">
        <f t="shared" si="950"/>
        <v>17766215.712000001</v>
      </c>
    </row>
    <row r="201" spans="1:118" ht="45" customHeight="1" x14ac:dyDescent="0.25">
      <c r="A201" s="82"/>
      <c r="B201" s="83">
        <v>168</v>
      </c>
      <c r="C201" s="65" t="s">
        <v>325</v>
      </c>
      <c r="D201" s="66">
        <v>22900</v>
      </c>
      <c r="E201" s="84">
        <v>0.91</v>
      </c>
      <c r="F201" s="84"/>
      <c r="G201" s="130">
        <v>0.8</v>
      </c>
      <c r="H201" s="131"/>
      <c r="I201" s="66">
        <v>1.4</v>
      </c>
      <c r="J201" s="66">
        <v>1.68</v>
      </c>
      <c r="K201" s="66">
        <v>2.23</v>
      </c>
      <c r="L201" s="69">
        <v>2.57</v>
      </c>
      <c r="M201" s="72">
        <v>213</v>
      </c>
      <c r="N201" s="71">
        <f t="shared" si="951"/>
        <v>4971351.84</v>
      </c>
      <c r="O201" s="72"/>
      <c r="P201" s="72">
        <f t="shared" si="952"/>
        <v>0</v>
      </c>
      <c r="Q201" s="72"/>
      <c r="R201" s="71">
        <f t="shared" si="953"/>
        <v>0</v>
      </c>
      <c r="S201" s="72"/>
      <c r="T201" s="71">
        <f t="shared" si="954"/>
        <v>0</v>
      </c>
      <c r="U201" s="72">
        <v>0</v>
      </c>
      <c r="V201" s="71">
        <f t="shared" si="955"/>
        <v>0</v>
      </c>
      <c r="W201" s="72"/>
      <c r="X201" s="71">
        <f t="shared" si="956"/>
        <v>0</v>
      </c>
      <c r="Y201" s="72"/>
      <c r="Z201" s="71">
        <f t="shared" si="957"/>
        <v>0</v>
      </c>
      <c r="AA201" s="72">
        <v>0</v>
      </c>
      <c r="AB201" s="71">
        <f t="shared" si="958"/>
        <v>0</v>
      </c>
      <c r="AC201" s="72">
        <v>1</v>
      </c>
      <c r="AD201" s="71">
        <f t="shared" si="959"/>
        <v>23339.68</v>
      </c>
      <c r="AE201" s="72">
        <v>0</v>
      </c>
      <c r="AF201" s="71">
        <f t="shared" si="960"/>
        <v>0</v>
      </c>
      <c r="AG201" s="133">
        <v>657</v>
      </c>
      <c r="AH201" s="71">
        <f t="shared" si="961"/>
        <v>15334169.76</v>
      </c>
      <c r="AI201" s="72"/>
      <c r="AJ201" s="71">
        <f t="shared" si="962"/>
        <v>0</v>
      </c>
      <c r="AK201" s="86">
        <v>0</v>
      </c>
      <c r="AL201" s="71">
        <f t="shared" si="963"/>
        <v>0</v>
      </c>
      <c r="AM201" s="72"/>
      <c r="AN201" s="77">
        <f t="shared" si="964"/>
        <v>0</v>
      </c>
      <c r="AO201" s="72"/>
      <c r="AP201" s="71">
        <f t="shared" si="965"/>
        <v>0</v>
      </c>
      <c r="AQ201" s="72">
        <v>3</v>
      </c>
      <c r="AR201" s="72">
        <f t="shared" si="966"/>
        <v>70019.040000000008</v>
      </c>
      <c r="AS201" s="72">
        <v>0</v>
      </c>
      <c r="AT201" s="72">
        <f t="shared" si="967"/>
        <v>0</v>
      </c>
      <c r="AU201" s="72">
        <v>0</v>
      </c>
      <c r="AV201" s="71">
        <f t="shared" si="968"/>
        <v>0</v>
      </c>
      <c r="AW201" s="72">
        <v>0</v>
      </c>
      <c r="AX201" s="71">
        <f t="shared" si="969"/>
        <v>0</v>
      </c>
      <c r="AY201" s="72">
        <v>0</v>
      </c>
      <c r="AZ201" s="71">
        <f t="shared" si="970"/>
        <v>0</v>
      </c>
      <c r="BA201" s="72">
        <v>3</v>
      </c>
      <c r="BB201" s="71">
        <f t="shared" si="971"/>
        <v>70019.040000000008</v>
      </c>
      <c r="BC201" s="72">
        <v>1</v>
      </c>
      <c r="BD201" s="71">
        <f t="shared" si="972"/>
        <v>23339.68</v>
      </c>
      <c r="BE201" s="72"/>
      <c r="BF201" s="71">
        <f t="shared" si="973"/>
        <v>0</v>
      </c>
      <c r="BG201" s="72"/>
      <c r="BH201" s="71">
        <f t="shared" si="974"/>
        <v>0</v>
      </c>
      <c r="BI201" s="72">
        <v>0</v>
      </c>
      <c r="BJ201" s="71">
        <f t="shared" si="975"/>
        <v>0</v>
      </c>
      <c r="BK201" s="72">
        <v>0</v>
      </c>
      <c r="BL201" s="71">
        <f t="shared" si="976"/>
        <v>0</v>
      </c>
      <c r="BM201" s="72">
        <f>33+5</f>
        <v>38</v>
      </c>
      <c r="BN201" s="71">
        <f t="shared" si="977"/>
        <v>1064289.4080000001</v>
      </c>
      <c r="BO201" s="72"/>
      <c r="BP201" s="71">
        <f t="shared" si="978"/>
        <v>0</v>
      </c>
      <c r="BQ201" s="72"/>
      <c r="BR201" s="71">
        <f t="shared" si="979"/>
        <v>0</v>
      </c>
      <c r="BS201" s="72"/>
      <c r="BT201" s="71">
        <f t="shared" si="980"/>
        <v>0</v>
      </c>
      <c r="BU201" s="72">
        <v>4</v>
      </c>
      <c r="BV201" s="71">
        <f t="shared" si="981"/>
        <v>112030.46400000001</v>
      </c>
      <c r="BW201" s="72">
        <v>1</v>
      </c>
      <c r="BX201" s="71">
        <f t="shared" si="982"/>
        <v>28007.616000000002</v>
      </c>
      <c r="BY201" s="72"/>
      <c r="BZ201" s="79">
        <f t="shared" si="983"/>
        <v>0</v>
      </c>
      <c r="CA201" s="72">
        <v>0</v>
      </c>
      <c r="CB201" s="71">
        <f t="shared" si="984"/>
        <v>0</v>
      </c>
      <c r="CC201" s="72">
        <v>0</v>
      </c>
      <c r="CD201" s="71">
        <f t="shared" si="985"/>
        <v>0</v>
      </c>
      <c r="CE201" s="72"/>
      <c r="CF201" s="71">
        <f t="shared" si="986"/>
        <v>0</v>
      </c>
      <c r="CG201" s="72"/>
      <c r="CH201" s="72">
        <f t="shared" si="987"/>
        <v>0</v>
      </c>
      <c r="CI201" s="72"/>
      <c r="CJ201" s="71">
        <f t="shared" si="988"/>
        <v>0</v>
      </c>
      <c r="CK201" s="72">
        <v>0</v>
      </c>
      <c r="CL201" s="71">
        <f t="shared" si="989"/>
        <v>0</v>
      </c>
      <c r="CM201" s="72"/>
      <c r="CN201" s="71">
        <f t="shared" si="990"/>
        <v>0</v>
      </c>
      <c r="CO201" s="72"/>
      <c r="CP201" s="71">
        <f t="shared" si="991"/>
        <v>0</v>
      </c>
      <c r="CQ201" s="72">
        <v>1</v>
      </c>
      <c r="CR201" s="71">
        <f t="shared" si="992"/>
        <v>23339.68</v>
      </c>
      <c r="CS201" s="72"/>
      <c r="CT201" s="71">
        <f t="shared" si="993"/>
        <v>0</v>
      </c>
      <c r="CU201" s="72">
        <v>0</v>
      </c>
      <c r="CV201" s="71">
        <f t="shared" si="994"/>
        <v>0</v>
      </c>
      <c r="CW201" s="86">
        <v>298</v>
      </c>
      <c r="CX201" s="71">
        <f t="shared" si="995"/>
        <v>8346269.5680000009</v>
      </c>
      <c r="CY201" s="72"/>
      <c r="CZ201" s="71">
        <f t="shared" si="996"/>
        <v>0</v>
      </c>
      <c r="DA201" s="72">
        <v>0</v>
      </c>
      <c r="DB201" s="77">
        <f t="shared" si="997"/>
        <v>0</v>
      </c>
      <c r="DC201" s="72">
        <v>0</v>
      </c>
      <c r="DD201" s="71">
        <f t="shared" si="998"/>
        <v>0</v>
      </c>
      <c r="DE201" s="87"/>
      <c r="DF201" s="71">
        <f t="shared" si="999"/>
        <v>0</v>
      </c>
      <c r="DG201" s="72"/>
      <c r="DH201" s="71">
        <f t="shared" si="1000"/>
        <v>0</v>
      </c>
      <c r="DI201" s="72"/>
      <c r="DJ201" s="71">
        <f t="shared" si="1001"/>
        <v>0</v>
      </c>
      <c r="DK201" s="72"/>
      <c r="DL201" s="79">
        <f t="shared" si="1002"/>
        <v>0</v>
      </c>
      <c r="DM201" s="81">
        <f t="shared" si="950"/>
        <v>1220</v>
      </c>
      <c r="DN201" s="79">
        <f t="shared" si="950"/>
        <v>30066175.776000001</v>
      </c>
    </row>
    <row r="202" spans="1:118" ht="45" customHeight="1" x14ac:dyDescent="0.25">
      <c r="A202" s="82"/>
      <c r="B202" s="83">
        <v>169</v>
      </c>
      <c r="C202" s="65" t="s">
        <v>326</v>
      </c>
      <c r="D202" s="66">
        <v>22900</v>
      </c>
      <c r="E202" s="84">
        <v>1.1000000000000001</v>
      </c>
      <c r="F202" s="84"/>
      <c r="G202" s="130">
        <v>0.9</v>
      </c>
      <c r="H202" s="131"/>
      <c r="I202" s="66">
        <v>1.4</v>
      </c>
      <c r="J202" s="66">
        <v>1.68</v>
      </c>
      <c r="K202" s="66">
        <v>2.23</v>
      </c>
      <c r="L202" s="69">
        <v>2.57</v>
      </c>
      <c r="M202" s="72">
        <v>29</v>
      </c>
      <c r="N202" s="71">
        <f t="shared" si="890"/>
        <v>1012486.8600000002</v>
      </c>
      <c r="O202" s="72"/>
      <c r="P202" s="72">
        <f>(O202*$D202*$E202*$G202*$I202*$P$12)</f>
        <v>0</v>
      </c>
      <c r="Q202" s="72"/>
      <c r="R202" s="71">
        <f>(Q202*$D202*$E202*$G202*$I202*$R$12)</f>
        <v>0</v>
      </c>
      <c r="S202" s="72"/>
      <c r="T202" s="71">
        <f t="shared" ref="T202:T204" si="1003">(S202/12*7*$D202*$E202*$G202*$I202*$T$12)+(S202/12*5*$D202*$E202*$G202*$I202*$T$13)</f>
        <v>0</v>
      </c>
      <c r="U202" s="72">
        <v>0</v>
      </c>
      <c r="V202" s="71">
        <f>(U202*$D202*$E202*$G202*$I202*$V$12)</f>
        <v>0</v>
      </c>
      <c r="W202" s="72">
        <v>10</v>
      </c>
      <c r="X202" s="71">
        <f>(W202*$D202*$E202*$G202*$I202*$X$12)</f>
        <v>444351.6</v>
      </c>
      <c r="Y202" s="72"/>
      <c r="Z202" s="71">
        <f>(Y202*$D202*$E202*$G202*$I202*$Z$12)</f>
        <v>0</v>
      </c>
      <c r="AA202" s="72">
        <v>0</v>
      </c>
      <c r="AB202" s="71">
        <f>(AA202*$D202*$E202*$G202*$I202*$AB$12)</f>
        <v>0</v>
      </c>
      <c r="AC202" s="72"/>
      <c r="AD202" s="71">
        <f>(AC202*$D202*$E202*$G202*$I202*$AD$12)</f>
        <v>0</v>
      </c>
      <c r="AE202" s="72">
        <v>0</v>
      </c>
      <c r="AF202" s="71">
        <f>(AE202*$D202*$E202*$G202*$I202*$AF$12)</f>
        <v>0</v>
      </c>
      <c r="AG202" s="133">
        <v>63</v>
      </c>
      <c r="AH202" s="71">
        <f>(AG202*$D202*$E202*$G202*$I202*$AH$12)</f>
        <v>2199540.4200000004</v>
      </c>
      <c r="AI202" s="72"/>
      <c r="AJ202" s="71">
        <f>(AI202*$D202*$E202*$G202*$I202*$AJ$12)</f>
        <v>0</v>
      </c>
      <c r="AK202" s="86">
        <v>0</v>
      </c>
      <c r="AL202" s="71">
        <f>(AK202*$D202*$E202*$G202*$J202*$AL$12)</f>
        <v>0</v>
      </c>
      <c r="AM202" s="72">
        <v>0</v>
      </c>
      <c r="AN202" s="77">
        <f>(AM202*$D202*$E202*$G202*$J202*$AN$12)</f>
        <v>0</v>
      </c>
      <c r="AO202" s="72"/>
      <c r="AP202" s="71">
        <f>(AO202*$D202*$E202*$G202*$I202*$AP$12)</f>
        <v>0</v>
      </c>
      <c r="AQ202" s="72"/>
      <c r="AR202" s="72">
        <f>(AQ202*$D202*$E202*$G202*$I202*$AR$12)</f>
        <v>0</v>
      </c>
      <c r="AS202" s="72">
        <v>0</v>
      </c>
      <c r="AT202" s="72">
        <f>(AS202*$D202*$E202*$G202*$I202*$AT$12)</f>
        <v>0</v>
      </c>
      <c r="AU202" s="72">
        <v>0</v>
      </c>
      <c r="AV202" s="71">
        <f>(AU202*$D202*$E202*$G202*$I202*$AV$12)</f>
        <v>0</v>
      </c>
      <c r="AW202" s="72">
        <v>0</v>
      </c>
      <c r="AX202" s="71">
        <f>(AW202*$D202*$E202*$G202*$I202*$AX$12)</f>
        <v>0</v>
      </c>
      <c r="AY202" s="72">
        <v>0</v>
      </c>
      <c r="AZ202" s="71">
        <f>(AY202*$D202*$E202*$G202*$I202*$AZ$12)</f>
        <v>0</v>
      </c>
      <c r="BA202" s="72"/>
      <c r="BB202" s="71">
        <f>(BA202*$D202*$E202*$G202*$I202*$BB$12)</f>
        <v>0</v>
      </c>
      <c r="BC202" s="72"/>
      <c r="BD202" s="71">
        <f>(BC202*$D202*$E202*$G202*$I202*$BD$12)</f>
        <v>0</v>
      </c>
      <c r="BE202" s="72"/>
      <c r="BF202" s="71">
        <f>(BE202*$D202*$E202*$G202*$J202*$BF$12)</f>
        <v>0</v>
      </c>
      <c r="BG202" s="72">
        <v>57</v>
      </c>
      <c r="BH202" s="71">
        <f>(BG202*$D202*$E202*$G202*$J202*$BH$12)</f>
        <v>2170974.96</v>
      </c>
      <c r="BI202" s="72">
        <v>0</v>
      </c>
      <c r="BJ202" s="71">
        <f>(BI202*$D202*$E202*$G202*$J202*$BJ$12)</f>
        <v>0</v>
      </c>
      <c r="BK202" s="72">
        <v>0</v>
      </c>
      <c r="BL202" s="71">
        <f>(BK202*$D202*$E202*$G202*$J202*$BL$12)</f>
        <v>0</v>
      </c>
      <c r="BM202" s="72">
        <v>25</v>
      </c>
      <c r="BN202" s="71">
        <f>(BM202*$D202*$E202*$G202*$J202*$BN$12)</f>
        <v>1047400.2000000001</v>
      </c>
      <c r="BO202" s="72"/>
      <c r="BP202" s="71">
        <f>(BO202*$D202*$E202*$G202*$J202*$BP$12)</f>
        <v>0</v>
      </c>
      <c r="BQ202" s="72"/>
      <c r="BR202" s="71">
        <f>(BQ202*$D202*$E202*$G202*$J202*$BR$12)</f>
        <v>0</v>
      </c>
      <c r="BS202" s="72"/>
      <c r="BT202" s="71">
        <f>(BS202*$D202*$E202*$G202*$J202*$BT$12)</f>
        <v>0</v>
      </c>
      <c r="BU202" s="72"/>
      <c r="BV202" s="71">
        <f>(BU202*$D202*$E202*$G202*$J202*$BV$12)</f>
        <v>0</v>
      </c>
      <c r="BW202" s="72"/>
      <c r="BX202" s="71">
        <f>(BW202*$D202*$E202*$G202*$J202*$BX$12)</f>
        <v>0</v>
      </c>
      <c r="BY202" s="72"/>
      <c r="BZ202" s="79">
        <f>(BY202*$D202*$E202*$G202*$J202*$BZ$12)</f>
        <v>0</v>
      </c>
      <c r="CA202" s="72">
        <v>0</v>
      </c>
      <c r="CB202" s="71">
        <f>(CA202*$D202*$E202*$G202*$I202*$CB$12)</f>
        <v>0</v>
      </c>
      <c r="CC202" s="72">
        <v>0</v>
      </c>
      <c r="CD202" s="71">
        <f>(CC202*$D202*$E202*$G202*$I202*$CD$12)</f>
        <v>0</v>
      </c>
      <c r="CE202" s="72">
        <v>0</v>
      </c>
      <c r="CF202" s="71">
        <f>(CE202*$D202*$E202*$G202*$I202*$CF$12)</f>
        <v>0</v>
      </c>
      <c r="CG202" s="72"/>
      <c r="CH202" s="72">
        <f>(CG202*$D202*$E202*$G202*$I202*$CH$12)</f>
        <v>0</v>
      </c>
      <c r="CI202" s="72"/>
      <c r="CJ202" s="71">
        <f>(CI202*$D202*$E202*$G202*$J202*$CJ$12)</f>
        <v>0</v>
      </c>
      <c r="CK202" s="72">
        <v>0</v>
      </c>
      <c r="CL202" s="71">
        <f>(CK202*$D202*$E202*$G202*$I202*$CL$12)</f>
        <v>0</v>
      </c>
      <c r="CM202" s="72"/>
      <c r="CN202" s="71">
        <f>(CM202*$D202*$E202*$G202*$I202*$CN$12)</f>
        <v>0</v>
      </c>
      <c r="CO202" s="72"/>
      <c r="CP202" s="71">
        <f>(CO202*$D202*$E202*$G202*$I202*$CP$12)</f>
        <v>0</v>
      </c>
      <c r="CQ202" s="72"/>
      <c r="CR202" s="71">
        <f>(CQ202*$D202*$E202*$G202*$I202*$CR$12)</f>
        <v>0</v>
      </c>
      <c r="CS202" s="72"/>
      <c r="CT202" s="71">
        <f>(CS202*$D202*$E202*$G202*$I202*$CT$12)</f>
        <v>0</v>
      </c>
      <c r="CU202" s="72">
        <v>0</v>
      </c>
      <c r="CV202" s="71">
        <f>(CU202*$D202*$E202*$G202*$J202*$CV$12)</f>
        <v>0</v>
      </c>
      <c r="CW202" s="86">
        <v>59</v>
      </c>
      <c r="CX202" s="71">
        <f>(CW202*$D202*$E202*$G202*$J202*$CX$12)</f>
        <v>2022434.5680000004</v>
      </c>
      <c r="CY202" s="72"/>
      <c r="CZ202" s="71">
        <f>(CY202*$D202*$E202*$G202*$I202*$CZ$12)</f>
        <v>0</v>
      </c>
      <c r="DA202" s="72">
        <v>0</v>
      </c>
      <c r="DB202" s="77">
        <f>(DA202*$D202*$E202*$G202*$J202*$DB$12)</f>
        <v>0</v>
      </c>
      <c r="DC202" s="72">
        <v>0</v>
      </c>
      <c r="DD202" s="71">
        <f>(DC202*$D202*$E202*$G202*$J202*$DD$12)</f>
        <v>0</v>
      </c>
      <c r="DE202" s="87"/>
      <c r="DF202" s="71">
        <f>(DE202*$D202*$E202*$G202*$J202*$DF$12)</f>
        <v>0</v>
      </c>
      <c r="DG202" s="72"/>
      <c r="DH202" s="71">
        <f>(DG202*$D202*$E202*$G202*$J202*$DH$12)</f>
        <v>0</v>
      </c>
      <c r="DI202" s="72"/>
      <c r="DJ202" s="71">
        <f>(DI202*$D202*$E202*$G202*$K202*$DJ$12)</f>
        <v>0</v>
      </c>
      <c r="DK202" s="72"/>
      <c r="DL202" s="79">
        <f>(DK202*$D202*$E202*$G202*$L202*$DL$12)</f>
        <v>0</v>
      </c>
      <c r="DM202" s="81">
        <f t="shared" si="950"/>
        <v>243</v>
      </c>
      <c r="DN202" s="79">
        <f t="shared" si="950"/>
        <v>8897188.6080000009</v>
      </c>
    </row>
    <row r="203" spans="1:118" ht="48" customHeight="1" x14ac:dyDescent="0.25">
      <c r="A203" s="82"/>
      <c r="B203" s="83">
        <v>170</v>
      </c>
      <c r="C203" s="65" t="s">
        <v>327</v>
      </c>
      <c r="D203" s="66">
        <v>22900</v>
      </c>
      <c r="E203" s="84">
        <v>1.35</v>
      </c>
      <c r="F203" s="84"/>
      <c r="G203" s="67">
        <v>1</v>
      </c>
      <c r="H203" s="68"/>
      <c r="I203" s="66">
        <v>1.4</v>
      </c>
      <c r="J203" s="66">
        <v>1.68</v>
      </c>
      <c r="K203" s="66">
        <v>2.23</v>
      </c>
      <c r="L203" s="69">
        <v>2.57</v>
      </c>
      <c r="M203" s="72">
        <v>378</v>
      </c>
      <c r="N203" s="71">
        <f t="shared" si="890"/>
        <v>17996239.800000001</v>
      </c>
      <c r="O203" s="72"/>
      <c r="P203" s="72">
        <f>(O203*$D203*$E203*$G203*$I203*$P$12)</f>
        <v>0</v>
      </c>
      <c r="Q203" s="72"/>
      <c r="R203" s="71">
        <f>(Q203*$D203*$E203*$G203*$I203*$R$12)</f>
        <v>0</v>
      </c>
      <c r="S203" s="72"/>
      <c r="T203" s="71">
        <f t="shared" si="1003"/>
        <v>0</v>
      </c>
      <c r="U203" s="72">
        <v>0</v>
      </c>
      <c r="V203" s="71">
        <f>(U203*$D203*$E203*$G203*$I203*$V$12)</f>
        <v>0</v>
      </c>
      <c r="W203" s="72">
        <v>313</v>
      </c>
      <c r="X203" s="71">
        <f>(W203*$D203*$E203*$G203*$I203*$X$12)</f>
        <v>18965734.199999999</v>
      </c>
      <c r="Y203" s="72"/>
      <c r="Z203" s="71">
        <f>(Y203*$D203*$E203*$G203*$I203*$Z$12)</f>
        <v>0</v>
      </c>
      <c r="AA203" s="72">
        <v>0</v>
      </c>
      <c r="AB203" s="71">
        <f>(AA203*$D203*$E203*$G203*$I203*$AB$12)</f>
        <v>0</v>
      </c>
      <c r="AC203" s="72"/>
      <c r="AD203" s="71">
        <f>(AC203*$D203*$E203*$G203*$I203*$AD$12)</f>
        <v>0</v>
      </c>
      <c r="AE203" s="72">
        <v>0</v>
      </c>
      <c r="AF203" s="71">
        <f>(AE203*$D203*$E203*$G203*$I203*$AF$12)</f>
        <v>0</v>
      </c>
      <c r="AG203" s="133">
        <v>184</v>
      </c>
      <c r="AH203" s="71">
        <f>(AG203*$D203*$E203*$G203*$I203*$AH$12)</f>
        <v>8760074.4000000004</v>
      </c>
      <c r="AI203" s="72"/>
      <c r="AJ203" s="71">
        <f>(AI203*$D203*$E203*$G203*$I203*$AJ$12)</f>
        <v>0</v>
      </c>
      <c r="AK203" s="86">
        <v>0</v>
      </c>
      <c r="AL203" s="71">
        <f>(AK203*$D203*$E203*$G203*$J203*$AL$12)</f>
        <v>0</v>
      </c>
      <c r="AM203" s="72">
        <v>0</v>
      </c>
      <c r="AN203" s="77">
        <f>(AM203*$D203*$E203*$G203*$J203*$AN$12)</f>
        <v>0</v>
      </c>
      <c r="AO203" s="72"/>
      <c r="AP203" s="71">
        <f>(AO203*$D203*$E203*$G203*$I203*$AP$12)</f>
        <v>0</v>
      </c>
      <c r="AQ203" s="72">
        <v>0</v>
      </c>
      <c r="AR203" s="72">
        <f>(AQ203*$D203*$E203*$G203*$I203*$AR$12)</f>
        <v>0</v>
      </c>
      <c r="AS203" s="72">
        <v>0</v>
      </c>
      <c r="AT203" s="72">
        <f>(AS203*$D203*$E203*$G203*$I203*$AT$12)</f>
        <v>0</v>
      </c>
      <c r="AU203" s="72">
        <v>0</v>
      </c>
      <c r="AV203" s="71">
        <f>(AU203*$D203*$E203*$G203*$I203*$AV$12)</f>
        <v>0</v>
      </c>
      <c r="AW203" s="72">
        <v>0</v>
      </c>
      <c r="AX203" s="71">
        <f>(AW203*$D203*$E203*$G203*$I203*$AX$12)</f>
        <v>0</v>
      </c>
      <c r="AY203" s="72">
        <v>0</v>
      </c>
      <c r="AZ203" s="71">
        <f>(AY203*$D203*$E203*$G203*$I203*$AZ$12)</f>
        <v>0</v>
      </c>
      <c r="BA203" s="72"/>
      <c r="BB203" s="71">
        <f>(BA203*$D203*$E203*$G203*$I203*$BB$12)</f>
        <v>0</v>
      </c>
      <c r="BC203" s="72"/>
      <c r="BD203" s="71">
        <f>(BC203*$D203*$E203*$G203*$I203*$BD$12)</f>
        <v>0</v>
      </c>
      <c r="BE203" s="72"/>
      <c r="BF203" s="71">
        <f>(BE203*$D203*$E203*$G203*$J203*$BF$12)</f>
        <v>0</v>
      </c>
      <c r="BG203" s="72">
        <v>0</v>
      </c>
      <c r="BH203" s="71">
        <f>(BG203*$D203*$E203*$G203*$J203*$BH$12)</f>
        <v>0</v>
      </c>
      <c r="BI203" s="72">
        <v>0</v>
      </c>
      <c r="BJ203" s="71">
        <f>(BI203*$D203*$E203*$G203*$J203*$BJ$12)</f>
        <v>0</v>
      </c>
      <c r="BK203" s="72">
        <v>0</v>
      </c>
      <c r="BL203" s="71">
        <f>(BK203*$D203*$E203*$G203*$J203*$BL$12)</f>
        <v>0</v>
      </c>
      <c r="BM203" s="72"/>
      <c r="BN203" s="71">
        <f>(BM203*$D203*$E203*$G203*$J203*$BN$12)</f>
        <v>0</v>
      </c>
      <c r="BO203" s="72"/>
      <c r="BP203" s="71">
        <f>(BO203*$D203*$E203*$G203*$J203*$BP$12)</f>
        <v>0</v>
      </c>
      <c r="BQ203" s="72"/>
      <c r="BR203" s="71">
        <f>(BQ203*$D203*$E203*$G203*$J203*$BR$12)</f>
        <v>0</v>
      </c>
      <c r="BS203" s="72"/>
      <c r="BT203" s="71">
        <f>(BS203*$D203*$E203*$G203*$J203*$BT$12)</f>
        <v>0</v>
      </c>
      <c r="BU203" s="72"/>
      <c r="BV203" s="71">
        <f>(BU203*$D203*$E203*$G203*$J203*$BV$12)</f>
        <v>0</v>
      </c>
      <c r="BW203" s="72"/>
      <c r="BX203" s="71">
        <f>(BW203*$D203*$E203*$G203*$J203*$BX$12)</f>
        <v>0</v>
      </c>
      <c r="BY203" s="72"/>
      <c r="BZ203" s="79">
        <f>(BY203*$D203*$E203*$G203*$J203*$BZ$12)</f>
        <v>0</v>
      </c>
      <c r="CA203" s="72">
        <v>0</v>
      </c>
      <c r="CB203" s="71">
        <f>(CA203*$D203*$E203*$G203*$I203*$CB$12)</f>
        <v>0</v>
      </c>
      <c r="CC203" s="72">
        <v>0</v>
      </c>
      <c r="CD203" s="71">
        <f>(CC203*$D203*$E203*$G203*$I203*$CD$12)</f>
        <v>0</v>
      </c>
      <c r="CE203" s="72">
        <v>0</v>
      </c>
      <c r="CF203" s="71">
        <f>(CE203*$D203*$E203*$G203*$I203*$CF$12)</f>
        <v>0</v>
      </c>
      <c r="CG203" s="72"/>
      <c r="CH203" s="72">
        <f>(CG203*$D203*$E203*$G203*$I203*$CH$12)</f>
        <v>0</v>
      </c>
      <c r="CI203" s="72"/>
      <c r="CJ203" s="71">
        <f>(CI203*$D203*$E203*$G203*$J203*$CJ$12)</f>
        <v>0</v>
      </c>
      <c r="CK203" s="72">
        <v>0</v>
      </c>
      <c r="CL203" s="71">
        <f>(CK203*$D203*$E203*$G203*$I203*$CL$12)</f>
        <v>0</v>
      </c>
      <c r="CM203" s="72"/>
      <c r="CN203" s="71">
        <f>(CM203*$D203*$E203*$G203*$I203*$CN$12)</f>
        <v>0</v>
      </c>
      <c r="CO203" s="72"/>
      <c r="CP203" s="71">
        <f>(CO203*$D203*$E203*$G203*$I203*$CP$12)</f>
        <v>0</v>
      </c>
      <c r="CQ203" s="72"/>
      <c r="CR203" s="71">
        <f>(CQ203*$D203*$E203*$G203*$I203*$CR$12)</f>
        <v>0</v>
      </c>
      <c r="CS203" s="72"/>
      <c r="CT203" s="71">
        <f>(CS203*$D203*$E203*$G203*$I203*$CT$12)</f>
        <v>0</v>
      </c>
      <c r="CU203" s="72">
        <v>0</v>
      </c>
      <c r="CV203" s="71">
        <f>(CU203*$D203*$E203*$G203*$J203*$CV$12)</f>
        <v>0</v>
      </c>
      <c r="CW203" s="86">
        <v>364</v>
      </c>
      <c r="CX203" s="71">
        <f>(CW203*$D203*$E203*$G203*$J203*$CX$12)</f>
        <v>17014626.720000003</v>
      </c>
      <c r="CY203" s="72"/>
      <c r="CZ203" s="71">
        <f>(CY203*$D203*$E203*$G203*$I203*$CZ$12)</f>
        <v>0</v>
      </c>
      <c r="DA203" s="72">
        <v>0</v>
      </c>
      <c r="DB203" s="77">
        <f>(DA203*$D203*$E203*$G203*$J203*$DB$12)</f>
        <v>0</v>
      </c>
      <c r="DC203" s="72">
        <v>0</v>
      </c>
      <c r="DD203" s="71">
        <f>(DC203*$D203*$E203*$G203*$J203*$DD$12)</f>
        <v>0</v>
      </c>
      <c r="DE203" s="87"/>
      <c r="DF203" s="71">
        <f>(DE203*$D203*$E203*$G203*$J203*$DF$12)</f>
        <v>0</v>
      </c>
      <c r="DG203" s="72"/>
      <c r="DH203" s="71">
        <f>(DG203*$D203*$E203*$G203*$J203*$DH$12)</f>
        <v>0</v>
      </c>
      <c r="DI203" s="72"/>
      <c r="DJ203" s="71">
        <f>(DI203*$D203*$E203*$G203*$K203*$DJ$12)</f>
        <v>0</v>
      </c>
      <c r="DK203" s="72"/>
      <c r="DL203" s="79">
        <f>(DK203*$D203*$E203*$G203*$L203*$DL$12)</f>
        <v>0</v>
      </c>
      <c r="DM203" s="81">
        <f t="shared" si="950"/>
        <v>1239</v>
      </c>
      <c r="DN203" s="79">
        <f t="shared" si="950"/>
        <v>62736675.120000005</v>
      </c>
    </row>
    <row r="204" spans="1:118" ht="50.25" customHeight="1" x14ac:dyDescent="0.25">
      <c r="A204" s="82"/>
      <c r="B204" s="83">
        <v>171</v>
      </c>
      <c r="C204" s="65" t="s">
        <v>328</v>
      </c>
      <c r="D204" s="66">
        <v>22900</v>
      </c>
      <c r="E204" s="84">
        <v>1.96</v>
      </c>
      <c r="F204" s="84"/>
      <c r="G204" s="67">
        <v>1</v>
      </c>
      <c r="H204" s="68"/>
      <c r="I204" s="66">
        <v>1.4</v>
      </c>
      <c r="J204" s="66">
        <v>1.68</v>
      </c>
      <c r="K204" s="66">
        <v>2.23</v>
      </c>
      <c r="L204" s="69">
        <v>2.57</v>
      </c>
      <c r="M204" s="72">
        <v>20</v>
      </c>
      <c r="N204" s="71">
        <f t="shared" si="890"/>
        <v>1382427.2000000002</v>
      </c>
      <c r="O204" s="72"/>
      <c r="P204" s="72">
        <f>(O204*$D204*$E204*$G204*$I204*$P$12)</f>
        <v>0</v>
      </c>
      <c r="Q204" s="72"/>
      <c r="R204" s="71">
        <f>(Q204*$D204*$E204*$G204*$I204*$R$12)</f>
        <v>0</v>
      </c>
      <c r="S204" s="72"/>
      <c r="T204" s="71">
        <f t="shared" si="1003"/>
        <v>0</v>
      </c>
      <c r="U204" s="72"/>
      <c r="V204" s="71">
        <f>(U204*$D204*$E204*$G204*$I204*$V$12)</f>
        <v>0</v>
      </c>
      <c r="W204" s="72"/>
      <c r="X204" s="71">
        <f>(W204*$D204*$E204*$G204*$I204*$X$12)</f>
        <v>0</v>
      </c>
      <c r="Y204" s="72"/>
      <c r="Z204" s="71">
        <f>(Y204*$D204*$E204*$G204*$I204*$Z$12)</f>
        <v>0</v>
      </c>
      <c r="AA204" s="72"/>
      <c r="AB204" s="71">
        <f>(AA204*$D204*$E204*$G204*$I204*$AB$12)</f>
        <v>0</v>
      </c>
      <c r="AC204" s="72"/>
      <c r="AD204" s="71">
        <f>(AC204*$D204*$E204*$G204*$I204*$AD$12)</f>
        <v>0</v>
      </c>
      <c r="AE204" s="72"/>
      <c r="AF204" s="71">
        <f>(AE204*$D204*$E204*$G204*$I204*$AF$12)</f>
        <v>0</v>
      </c>
      <c r="AG204" s="133">
        <v>3</v>
      </c>
      <c r="AH204" s="71">
        <f>(AG204*$D204*$E204*$G204*$I204*$AH$12)</f>
        <v>207364.08000000002</v>
      </c>
      <c r="AI204" s="72"/>
      <c r="AJ204" s="71">
        <f>(AI204*$D204*$E204*$G204*$I204*$AJ$12)</f>
        <v>0</v>
      </c>
      <c r="AK204" s="86">
        <v>0</v>
      </c>
      <c r="AL204" s="71">
        <f>(AK204*$D204*$E204*$G204*$J204*$AL$12)</f>
        <v>0</v>
      </c>
      <c r="AM204" s="72"/>
      <c r="AN204" s="77">
        <f>(AM204*$D204*$E204*$G204*$J204*$AN$12)</f>
        <v>0</v>
      </c>
      <c r="AO204" s="72"/>
      <c r="AP204" s="71">
        <f>(AO204*$D204*$E204*$G204*$I204*$AP$12)</f>
        <v>0</v>
      </c>
      <c r="AQ204" s="72"/>
      <c r="AR204" s="72">
        <f>(AQ204*$D204*$E204*$G204*$I204*$AR$12)</f>
        <v>0</v>
      </c>
      <c r="AS204" s="72"/>
      <c r="AT204" s="72">
        <f>(AS204*$D204*$E204*$G204*$I204*$AT$12)</f>
        <v>0</v>
      </c>
      <c r="AU204" s="72"/>
      <c r="AV204" s="71">
        <f>(AU204*$D204*$E204*$G204*$I204*$AV$12)</f>
        <v>0</v>
      </c>
      <c r="AW204" s="72"/>
      <c r="AX204" s="71">
        <f>(AW204*$D204*$E204*$G204*$I204*$AX$12)</f>
        <v>0</v>
      </c>
      <c r="AY204" s="72"/>
      <c r="AZ204" s="71">
        <f>(AY204*$D204*$E204*$G204*$I204*$AZ$12)</f>
        <v>0</v>
      </c>
      <c r="BA204" s="72"/>
      <c r="BB204" s="71">
        <f>(BA204*$D204*$E204*$G204*$I204*$BB$12)</f>
        <v>0</v>
      </c>
      <c r="BC204" s="72"/>
      <c r="BD204" s="71">
        <f>(BC204*$D204*$E204*$G204*$I204*$BD$12)</f>
        <v>0</v>
      </c>
      <c r="BE204" s="72"/>
      <c r="BF204" s="71">
        <f>(BE204*$D204*$E204*$G204*$J204*$BF$12)</f>
        <v>0</v>
      </c>
      <c r="BG204" s="72"/>
      <c r="BH204" s="71">
        <f>(BG204*$D204*$E204*$G204*$J204*$BH$12)</f>
        <v>0</v>
      </c>
      <c r="BI204" s="72"/>
      <c r="BJ204" s="71">
        <f>(BI204*$D204*$E204*$G204*$J204*$BJ$12)</f>
        <v>0</v>
      </c>
      <c r="BK204" s="72"/>
      <c r="BL204" s="71">
        <f>(BK204*$D204*$E204*$G204*$J204*$BL$12)</f>
        <v>0</v>
      </c>
      <c r="BM204" s="72"/>
      <c r="BN204" s="71">
        <f>(BM204*$D204*$E204*$G204*$J204*$BN$12)</f>
        <v>0</v>
      </c>
      <c r="BO204" s="72"/>
      <c r="BP204" s="71">
        <f>(BO204*$D204*$E204*$G204*$J204*$BP$12)</f>
        <v>0</v>
      </c>
      <c r="BQ204" s="72"/>
      <c r="BR204" s="71">
        <f>(BQ204*$D204*$E204*$G204*$J204*$BR$12)</f>
        <v>0</v>
      </c>
      <c r="BS204" s="72"/>
      <c r="BT204" s="71">
        <f>(BS204*$D204*$E204*$G204*$J204*$BT$12)</f>
        <v>0</v>
      </c>
      <c r="BU204" s="72"/>
      <c r="BV204" s="71">
        <f>(BU204*$D204*$E204*$G204*$J204*$BV$12)</f>
        <v>0</v>
      </c>
      <c r="BW204" s="72"/>
      <c r="BX204" s="71">
        <f>(BW204*$D204*$E204*$G204*$J204*$BX$12)</f>
        <v>0</v>
      </c>
      <c r="BY204" s="72"/>
      <c r="BZ204" s="79">
        <f>(BY204*$D204*$E204*$G204*$J204*$BZ$12)</f>
        <v>0</v>
      </c>
      <c r="CA204" s="72"/>
      <c r="CB204" s="71">
        <f>(CA204*$D204*$E204*$G204*$I204*$CB$12)</f>
        <v>0</v>
      </c>
      <c r="CC204" s="72"/>
      <c r="CD204" s="71">
        <f>(CC204*$D204*$E204*$G204*$I204*$CD$12)</f>
        <v>0</v>
      </c>
      <c r="CE204" s="72"/>
      <c r="CF204" s="71">
        <f>(CE204*$D204*$E204*$G204*$I204*$CF$12)</f>
        <v>0</v>
      </c>
      <c r="CG204" s="72"/>
      <c r="CH204" s="72">
        <f>(CG204*$D204*$E204*$G204*$I204*$CH$12)</f>
        <v>0</v>
      </c>
      <c r="CI204" s="72"/>
      <c r="CJ204" s="71">
        <f>(CI204*$D204*$E204*$G204*$J204*$CJ$12)</f>
        <v>0</v>
      </c>
      <c r="CK204" s="72"/>
      <c r="CL204" s="71">
        <f>(CK204*$D204*$E204*$G204*$I204*$CL$12)</f>
        <v>0</v>
      </c>
      <c r="CM204" s="72"/>
      <c r="CN204" s="71">
        <f>(CM204*$D204*$E204*$G204*$I204*$CN$12)</f>
        <v>0</v>
      </c>
      <c r="CO204" s="72"/>
      <c r="CP204" s="71">
        <f>(CO204*$D204*$E204*$G204*$I204*$CP$12)</f>
        <v>0</v>
      </c>
      <c r="CQ204" s="72"/>
      <c r="CR204" s="71">
        <f>(CQ204*$D204*$E204*$G204*$I204*$CR$12)</f>
        <v>0</v>
      </c>
      <c r="CS204" s="72"/>
      <c r="CT204" s="71">
        <f>(CS204*$D204*$E204*$G204*$I204*$CT$12)</f>
        <v>0</v>
      </c>
      <c r="CU204" s="72"/>
      <c r="CV204" s="71">
        <f>(CU204*$D204*$E204*$G204*$J204*$CV$12)</f>
        <v>0</v>
      </c>
      <c r="CW204" s="86">
        <v>20</v>
      </c>
      <c r="CX204" s="71">
        <f>(CW204*$D204*$E204*$G204*$J204*$CX$12)</f>
        <v>1357292.16</v>
      </c>
      <c r="CY204" s="72"/>
      <c r="CZ204" s="71">
        <f>(CY204*$D204*$E204*$G204*$I204*$CZ$12)</f>
        <v>0</v>
      </c>
      <c r="DA204" s="72"/>
      <c r="DB204" s="77">
        <f>(DA204*$D204*$E204*$G204*$J204*$DB$12)</f>
        <v>0</v>
      </c>
      <c r="DC204" s="72"/>
      <c r="DD204" s="71">
        <f>(DC204*$D204*$E204*$G204*$J204*$DD$12)</f>
        <v>0</v>
      </c>
      <c r="DE204" s="87"/>
      <c r="DF204" s="71">
        <f>(DE204*$D204*$E204*$G204*$J204*$DF$12)</f>
        <v>0</v>
      </c>
      <c r="DG204" s="72"/>
      <c r="DH204" s="71">
        <f>(DG204*$D204*$E204*$G204*$J204*$DH$12)</f>
        <v>0</v>
      </c>
      <c r="DI204" s="72"/>
      <c r="DJ204" s="71">
        <f>(DI204*$D204*$E204*$G204*$K204*$DJ$12)</f>
        <v>0</v>
      </c>
      <c r="DK204" s="72"/>
      <c r="DL204" s="79">
        <f>(DK204*$D204*$E204*$G204*$L204*$DL$12)</f>
        <v>0</v>
      </c>
      <c r="DM204" s="81">
        <f t="shared" si="950"/>
        <v>43</v>
      </c>
      <c r="DN204" s="79">
        <f t="shared" si="950"/>
        <v>2947083.4400000004</v>
      </c>
    </row>
    <row r="205" spans="1:118" ht="18.75" customHeight="1" x14ac:dyDescent="0.25">
      <c r="A205" s="82"/>
      <c r="B205" s="83">
        <v>172</v>
      </c>
      <c r="C205" s="65" t="s">
        <v>329</v>
      </c>
      <c r="D205" s="66">
        <v>22900</v>
      </c>
      <c r="E205" s="67">
        <v>25</v>
      </c>
      <c r="F205" s="84"/>
      <c r="G205" s="168">
        <v>1</v>
      </c>
      <c r="H205" s="169"/>
      <c r="I205" s="66">
        <v>1.4</v>
      </c>
      <c r="J205" s="66">
        <v>1.68</v>
      </c>
      <c r="K205" s="66">
        <v>2.23</v>
      </c>
      <c r="L205" s="69">
        <v>2.57</v>
      </c>
      <c r="M205" s="72"/>
      <c r="N205" s="71">
        <f>(M205*$D205*$E205*$G205*$I205)</f>
        <v>0</v>
      </c>
      <c r="O205" s="72"/>
      <c r="P205" s="72">
        <f>(O205*$D205*$E205*$G205*$I205)</f>
        <v>0</v>
      </c>
      <c r="Q205" s="72"/>
      <c r="R205" s="71">
        <f>(Q205*$D205*$E205*$G205*$I205)</f>
        <v>0</v>
      </c>
      <c r="S205" s="72"/>
      <c r="T205" s="71">
        <f>(S205*$D205*$E205*$G205*$I205)</f>
        <v>0</v>
      </c>
      <c r="U205" s="72"/>
      <c r="V205" s="71">
        <f>(U205*$D205*$E205*$G205*$I205)</f>
        <v>0</v>
      </c>
      <c r="W205" s="72">
        <v>23</v>
      </c>
      <c r="X205" s="71">
        <f>(W205*$D205*$E205*$G205*$I205)</f>
        <v>18434500</v>
      </c>
      <c r="Y205" s="72"/>
      <c r="Z205" s="71">
        <f>(Y205*$D205*$E205*$G205*$I205)</f>
        <v>0</v>
      </c>
      <c r="AA205" s="72"/>
      <c r="AB205" s="71">
        <f>(AA205*$D205*$E205*$G205*$I205)</f>
        <v>0</v>
      </c>
      <c r="AC205" s="72"/>
      <c r="AD205" s="71">
        <f>(AC205*$D205*$E205*$G205*$I205)</f>
        <v>0</v>
      </c>
      <c r="AE205" s="72"/>
      <c r="AF205" s="71">
        <f>(AE205*$D205*$E205*$G205*$I205)</f>
        <v>0</v>
      </c>
      <c r="AG205" s="133"/>
      <c r="AH205" s="71">
        <f>(AG205*$D205*$E205*$G205*$I205)</f>
        <v>0</v>
      </c>
      <c r="AI205" s="72"/>
      <c r="AJ205" s="71">
        <f>(AI205*$D205*$E205*$G205*$I205)</f>
        <v>0</v>
      </c>
      <c r="AK205" s="86">
        <v>0</v>
      </c>
      <c r="AL205" s="71">
        <f>(AK205*$D205*$E205*$G205*$J205)</f>
        <v>0</v>
      </c>
      <c r="AM205" s="72"/>
      <c r="AN205" s="77">
        <f>(AM205*$D205*$E205*$G205*$J205)</f>
        <v>0</v>
      </c>
      <c r="AO205" s="72"/>
      <c r="AP205" s="71">
        <f>(AO205*$D205*$E205*$G205*$I205)</f>
        <v>0</v>
      </c>
      <c r="AQ205" s="72"/>
      <c r="AR205" s="72">
        <f>(AQ205*$D205*$E205*$G205*$I205)</f>
        <v>0</v>
      </c>
      <c r="AS205" s="72"/>
      <c r="AT205" s="72">
        <f>(AS205*$D205*$E205*$G205*$I205)</f>
        <v>0</v>
      </c>
      <c r="AU205" s="72"/>
      <c r="AV205" s="71">
        <f>(AU205*$D205*$E205*$G205*$I205)</f>
        <v>0</v>
      </c>
      <c r="AW205" s="72"/>
      <c r="AX205" s="71">
        <f>(AW205*$D205*$E205*$G205*$I205)</f>
        <v>0</v>
      </c>
      <c r="AY205" s="72"/>
      <c r="AZ205" s="71">
        <f>(AY205*$D205*$E205*$G205*$I205)</f>
        <v>0</v>
      </c>
      <c r="BA205" s="72"/>
      <c r="BB205" s="71">
        <f>(BA205*$D205*$E205*$G205*$I205)</f>
        <v>0</v>
      </c>
      <c r="BC205" s="72"/>
      <c r="BD205" s="71">
        <f>(BC205*$D205*$E205*$G205*$I205)</f>
        <v>0</v>
      </c>
      <c r="BE205" s="72"/>
      <c r="BF205" s="71">
        <f>(BE205*$D205*$E205*$G205*$J205)</f>
        <v>0</v>
      </c>
      <c r="BG205" s="72"/>
      <c r="BH205" s="71">
        <f>(BG205*$D205*$E205*$G205*$J205)</f>
        <v>0</v>
      </c>
      <c r="BI205" s="72"/>
      <c r="BJ205" s="71">
        <f>(BI205*$D205*$E205*$G205*$J205)</f>
        <v>0</v>
      </c>
      <c r="BK205" s="72"/>
      <c r="BL205" s="71">
        <f>(BK205*$D205*$E205*$G205*$J205)</f>
        <v>0</v>
      </c>
      <c r="BM205" s="72"/>
      <c r="BN205" s="71">
        <f>(BM205*$D205*$E205*$G205*$J205)</f>
        <v>0</v>
      </c>
      <c r="BO205" s="72"/>
      <c r="BP205" s="71">
        <f>(BO205*$D205*$E205*$G205*$J205)</f>
        <v>0</v>
      </c>
      <c r="BQ205" s="72"/>
      <c r="BR205" s="71">
        <f>(BQ205*$D205*$E205*$G205*$J205)</f>
        <v>0</v>
      </c>
      <c r="BS205" s="72"/>
      <c r="BT205" s="71">
        <f>(BS205*$D205*$E205*$G205*$J205)</f>
        <v>0</v>
      </c>
      <c r="BU205" s="72"/>
      <c r="BV205" s="71">
        <f>(BU205*$D205*$E205*$G205*$J205)</f>
        <v>0</v>
      </c>
      <c r="BW205" s="72"/>
      <c r="BX205" s="71">
        <f>(BW205*$D205*$E205*$G205*$J205)</f>
        <v>0</v>
      </c>
      <c r="BY205" s="72"/>
      <c r="BZ205" s="79">
        <f>(BY205*$D205*$E205*$G205*$J205)</f>
        <v>0</v>
      </c>
      <c r="CA205" s="72"/>
      <c r="CB205" s="71">
        <f>(CA205*$D205*$E205*$G205*$I205)</f>
        <v>0</v>
      </c>
      <c r="CC205" s="72"/>
      <c r="CD205" s="71">
        <f>(CC205*$D205*$E205*$G205*$I205)</f>
        <v>0</v>
      </c>
      <c r="CE205" s="72"/>
      <c r="CF205" s="71">
        <f>(CE205*$D205*$E205*$G205*$I205)</f>
        <v>0</v>
      </c>
      <c r="CG205" s="72"/>
      <c r="CH205" s="72">
        <f>(CG205*$D205*$E205*$G205*$I205)</f>
        <v>0</v>
      </c>
      <c r="CI205" s="72"/>
      <c r="CJ205" s="71">
        <f>(CI205*$D205*$E205*$G205*$J205)</f>
        <v>0</v>
      </c>
      <c r="CK205" s="72"/>
      <c r="CL205" s="71">
        <f>(CK205*$D205*$E205*$G205*$I205)</f>
        <v>0</v>
      </c>
      <c r="CM205" s="72"/>
      <c r="CN205" s="71">
        <f>(CM205*$D205*$E205*$G205*$I205)</f>
        <v>0</v>
      </c>
      <c r="CO205" s="72"/>
      <c r="CP205" s="71">
        <f>(CO205*$D205*$E205*$G205*$I205)</f>
        <v>0</v>
      </c>
      <c r="CQ205" s="72"/>
      <c r="CR205" s="71">
        <f>(CQ205*$D205*$E205*$G205*$I205)</f>
        <v>0</v>
      </c>
      <c r="CS205" s="72"/>
      <c r="CT205" s="71">
        <f>(CS205*$D205*$E205*$G205*$I205)</f>
        <v>0</v>
      </c>
      <c r="CU205" s="72"/>
      <c r="CV205" s="71">
        <f>(CU205*$D205*$E205*$G205*$J205)</f>
        <v>0</v>
      </c>
      <c r="CW205" s="86">
        <v>0</v>
      </c>
      <c r="CX205" s="71">
        <f>(CW205*$D205*$E205*$G205*$J205)</f>
        <v>0</v>
      </c>
      <c r="CY205" s="72"/>
      <c r="CZ205" s="71">
        <f>(CY205*$D205*$E205*$G205*$I205)</f>
        <v>0</v>
      </c>
      <c r="DA205" s="72"/>
      <c r="DB205" s="77">
        <f>(DA205*$D205*$E205*$G205*$J205)</f>
        <v>0</v>
      </c>
      <c r="DC205" s="72"/>
      <c r="DD205" s="71">
        <f>(DC205*$D205*$E205*$G205*$J205)</f>
        <v>0</v>
      </c>
      <c r="DE205" s="87"/>
      <c r="DF205" s="71">
        <f>(DE205*$D205*$E205*$G205*$J205)</f>
        <v>0</v>
      </c>
      <c r="DG205" s="72"/>
      <c r="DH205" s="71">
        <f>(DG205*$D205*$E205*$G205*$J205)</f>
        <v>0</v>
      </c>
      <c r="DI205" s="72"/>
      <c r="DJ205" s="71">
        <f>(DI205*$D205*$E205*$G205*$K205)</f>
        <v>0</v>
      </c>
      <c r="DK205" s="72"/>
      <c r="DL205" s="79">
        <f>(DK205*$D205*$E205*$G205*$L205)</f>
        <v>0</v>
      </c>
      <c r="DM205" s="81">
        <f t="shared" si="950"/>
        <v>23</v>
      </c>
      <c r="DN205" s="79">
        <f t="shared" si="950"/>
        <v>18434500</v>
      </c>
    </row>
    <row r="206" spans="1:118" ht="15.75" customHeight="1" x14ac:dyDescent="0.25">
      <c r="A206" s="82">
        <v>21</v>
      </c>
      <c r="B206" s="146"/>
      <c r="C206" s="144" t="s">
        <v>330</v>
      </c>
      <c r="D206" s="66">
        <v>22900</v>
      </c>
      <c r="E206" s="147">
        <v>0.92</v>
      </c>
      <c r="F206" s="147"/>
      <c r="G206" s="67">
        <v>1</v>
      </c>
      <c r="H206" s="68"/>
      <c r="I206" s="66">
        <v>1.4</v>
      </c>
      <c r="J206" s="66">
        <v>1.68</v>
      </c>
      <c r="K206" s="66">
        <v>2.23</v>
      </c>
      <c r="L206" s="69">
        <v>2.57</v>
      </c>
      <c r="M206" s="92">
        <f>SUM(M207:M214)</f>
        <v>0</v>
      </c>
      <c r="N206" s="92">
        <f t="shared" ref="N206:BY206" si="1004">SUM(N207:N214)</f>
        <v>0</v>
      </c>
      <c r="O206" s="92">
        <f t="shared" si="1004"/>
        <v>0</v>
      </c>
      <c r="P206" s="92">
        <f t="shared" si="1004"/>
        <v>0</v>
      </c>
      <c r="Q206" s="92">
        <f t="shared" si="1004"/>
        <v>0</v>
      </c>
      <c r="R206" s="92">
        <f t="shared" si="1004"/>
        <v>0</v>
      </c>
      <c r="S206" s="92">
        <f t="shared" si="1004"/>
        <v>0</v>
      </c>
      <c r="T206" s="92">
        <f t="shared" si="1004"/>
        <v>0</v>
      </c>
      <c r="U206" s="92">
        <f t="shared" si="1004"/>
        <v>0</v>
      </c>
      <c r="V206" s="92">
        <f t="shared" si="1004"/>
        <v>0</v>
      </c>
      <c r="W206" s="92">
        <f t="shared" si="1004"/>
        <v>0</v>
      </c>
      <c r="X206" s="92">
        <f t="shared" si="1004"/>
        <v>0</v>
      </c>
      <c r="Y206" s="92">
        <f t="shared" si="1004"/>
        <v>0</v>
      </c>
      <c r="Z206" s="92">
        <f t="shared" si="1004"/>
        <v>0</v>
      </c>
      <c r="AA206" s="92">
        <f t="shared" si="1004"/>
        <v>6237</v>
      </c>
      <c r="AB206" s="92">
        <f t="shared" si="1004"/>
        <v>275096963.07799995</v>
      </c>
      <c r="AC206" s="92">
        <f t="shared" si="1004"/>
        <v>0</v>
      </c>
      <c r="AD206" s="92">
        <f t="shared" si="1004"/>
        <v>0</v>
      </c>
      <c r="AE206" s="92">
        <f t="shared" si="1004"/>
        <v>0</v>
      </c>
      <c r="AF206" s="92">
        <f t="shared" si="1004"/>
        <v>0</v>
      </c>
      <c r="AG206" s="92">
        <f t="shared" si="1004"/>
        <v>0</v>
      </c>
      <c r="AH206" s="92">
        <f t="shared" si="1004"/>
        <v>0</v>
      </c>
      <c r="AI206" s="92">
        <f t="shared" si="1004"/>
        <v>2563</v>
      </c>
      <c r="AJ206" s="92">
        <f t="shared" si="1004"/>
        <v>53930489.543349996</v>
      </c>
      <c r="AK206" s="92">
        <f t="shared" si="1004"/>
        <v>0</v>
      </c>
      <c r="AL206" s="92">
        <f t="shared" si="1004"/>
        <v>0</v>
      </c>
      <c r="AM206" s="92">
        <f t="shared" si="1004"/>
        <v>0</v>
      </c>
      <c r="AN206" s="92">
        <f t="shared" si="1004"/>
        <v>0</v>
      </c>
      <c r="AO206" s="92">
        <v>0</v>
      </c>
      <c r="AP206" s="92">
        <f t="shared" si="1004"/>
        <v>0</v>
      </c>
      <c r="AQ206" s="92">
        <f t="shared" si="1004"/>
        <v>5</v>
      </c>
      <c r="AR206" s="92">
        <f t="shared" si="1004"/>
        <v>73577.7</v>
      </c>
      <c r="AS206" s="92">
        <f t="shared" si="1004"/>
        <v>0</v>
      </c>
      <c r="AT206" s="92">
        <f t="shared" si="1004"/>
        <v>0</v>
      </c>
      <c r="AU206" s="92">
        <f t="shared" si="1004"/>
        <v>0</v>
      </c>
      <c r="AV206" s="92">
        <f t="shared" si="1004"/>
        <v>0</v>
      </c>
      <c r="AW206" s="92">
        <f t="shared" si="1004"/>
        <v>0</v>
      </c>
      <c r="AX206" s="92">
        <f t="shared" si="1004"/>
        <v>0</v>
      </c>
      <c r="AY206" s="92">
        <f t="shared" si="1004"/>
        <v>0</v>
      </c>
      <c r="AZ206" s="92">
        <f t="shared" si="1004"/>
        <v>0</v>
      </c>
      <c r="BA206" s="92">
        <f t="shared" si="1004"/>
        <v>0</v>
      </c>
      <c r="BB206" s="92">
        <f t="shared" si="1004"/>
        <v>0</v>
      </c>
      <c r="BC206" s="92">
        <f t="shared" si="1004"/>
        <v>0</v>
      </c>
      <c r="BD206" s="92">
        <f t="shared" si="1004"/>
        <v>0</v>
      </c>
      <c r="BE206" s="92">
        <f t="shared" si="1004"/>
        <v>2</v>
      </c>
      <c r="BF206" s="92">
        <f t="shared" si="1004"/>
        <v>39241.439999999995</v>
      </c>
      <c r="BG206" s="92">
        <f t="shared" si="1004"/>
        <v>4</v>
      </c>
      <c r="BH206" s="92">
        <f t="shared" si="1004"/>
        <v>101566.08</v>
      </c>
      <c r="BI206" s="92">
        <f t="shared" si="1004"/>
        <v>0</v>
      </c>
      <c r="BJ206" s="92">
        <f t="shared" si="1004"/>
        <v>0</v>
      </c>
      <c r="BK206" s="92">
        <f t="shared" si="1004"/>
        <v>0</v>
      </c>
      <c r="BL206" s="92">
        <f t="shared" si="1004"/>
        <v>0</v>
      </c>
      <c r="BM206" s="92">
        <f t="shared" si="1004"/>
        <v>0</v>
      </c>
      <c r="BN206" s="92">
        <f t="shared" si="1004"/>
        <v>0</v>
      </c>
      <c r="BO206" s="92">
        <f t="shared" si="1004"/>
        <v>0</v>
      </c>
      <c r="BP206" s="92">
        <f t="shared" si="1004"/>
        <v>0</v>
      </c>
      <c r="BQ206" s="92">
        <f t="shared" si="1004"/>
        <v>0</v>
      </c>
      <c r="BR206" s="92">
        <f t="shared" si="1004"/>
        <v>0</v>
      </c>
      <c r="BS206" s="92">
        <f t="shared" si="1004"/>
        <v>0</v>
      </c>
      <c r="BT206" s="92">
        <f t="shared" si="1004"/>
        <v>0</v>
      </c>
      <c r="BU206" s="92">
        <f t="shared" si="1004"/>
        <v>5</v>
      </c>
      <c r="BV206" s="92">
        <f t="shared" si="1004"/>
        <v>122629.49999999999</v>
      </c>
      <c r="BW206" s="92">
        <f t="shared" si="1004"/>
        <v>0</v>
      </c>
      <c r="BX206" s="92">
        <f t="shared" si="1004"/>
        <v>0</v>
      </c>
      <c r="BY206" s="92">
        <f t="shared" si="1004"/>
        <v>0</v>
      </c>
      <c r="BZ206" s="92">
        <f t="shared" ref="BZ206:DN206" si="1005">SUM(BZ207:BZ214)</f>
        <v>0</v>
      </c>
      <c r="CA206" s="92">
        <f t="shared" si="1005"/>
        <v>0</v>
      </c>
      <c r="CB206" s="92">
        <f t="shared" si="1005"/>
        <v>0</v>
      </c>
      <c r="CC206" s="92">
        <f t="shared" si="1005"/>
        <v>0</v>
      </c>
      <c r="CD206" s="92">
        <f t="shared" si="1005"/>
        <v>0</v>
      </c>
      <c r="CE206" s="92">
        <f t="shared" si="1005"/>
        <v>0</v>
      </c>
      <c r="CF206" s="92">
        <f t="shared" si="1005"/>
        <v>0</v>
      </c>
      <c r="CG206" s="92">
        <f t="shared" si="1005"/>
        <v>0</v>
      </c>
      <c r="CH206" s="92">
        <f t="shared" si="1005"/>
        <v>0</v>
      </c>
      <c r="CI206" s="92">
        <f t="shared" si="1005"/>
        <v>0</v>
      </c>
      <c r="CJ206" s="92">
        <f t="shared" si="1005"/>
        <v>0</v>
      </c>
      <c r="CK206" s="92">
        <f t="shared" si="1005"/>
        <v>0</v>
      </c>
      <c r="CL206" s="92">
        <f t="shared" si="1005"/>
        <v>0</v>
      </c>
      <c r="CM206" s="92">
        <f t="shared" si="1005"/>
        <v>0</v>
      </c>
      <c r="CN206" s="92">
        <f t="shared" si="1005"/>
        <v>0</v>
      </c>
      <c r="CO206" s="92">
        <f t="shared" si="1005"/>
        <v>0</v>
      </c>
      <c r="CP206" s="92">
        <f t="shared" si="1005"/>
        <v>0</v>
      </c>
      <c r="CQ206" s="92">
        <f t="shared" si="1005"/>
        <v>0</v>
      </c>
      <c r="CR206" s="92">
        <f t="shared" si="1005"/>
        <v>0</v>
      </c>
      <c r="CS206" s="92">
        <f t="shared" si="1005"/>
        <v>0</v>
      </c>
      <c r="CT206" s="92">
        <f t="shared" si="1005"/>
        <v>0</v>
      </c>
      <c r="CU206" s="92">
        <f t="shared" si="1005"/>
        <v>0</v>
      </c>
      <c r="CV206" s="92">
        <f t="shared" si="1005"/>
        <v>0</v>
      </c>
      <c r="CW206" s="92">
        <f t="shared" si="1005"/>
        <v>1248</v>
      </c>
      <c r="CX206" s="92">
        <f t="shared" si="1005"/>
        <v>28703183.027400002</v>
      </c>
      <c r="CY206" s="92">
        <f t="shared" si="1005"/>
        <v>0</v>
      </c>
      <c r="CZ206" s="92">
        <f t="shared" si="1005"/>
        <v>0</v>
      </c>
      <c r="DA206" s="92">
        <f t="shared" si="1005"/>
        <v>0</v>
      </c>
      <c r="DB206" s="95">
        <f t="shared" si="1005"/>
        <v>0</v>
      </c>
      <c r="DC206" s="92">
        <f t="shared" si="1005"/>
        <v>0</v>
      </c>
      <c r="DD206" s="92">
        <f t="shared" si="1005"/>
        <v>0</v>
      </c>
      <c r="DE206" s="96">
        <f t="shared" si="1005"/>
        <v>1</v>
      </c>
      <c r="DF206" s="92">
        <f t="shared" si="1005"/>
        <v>23544.863999999998</v>
      </c>
      <c r="DG206" s="92">
        <f t="shared" si="1005"/>
        <v>33</v>
      </c>
      <c r="DH206" s="92">
        <f t="shared" si="1005"/>
        <v>731656.64879999997</v>
      </c>
      <c r="DI206" s="92">
        <v>0</v>
      </c>
      <c r="DJ206" s="92">
        <f t="shared" si="1005"/>
        <v>0</v>
      </c>
      <c r="DK206" s="92">
        <f t="shared" si="1005"/>
        <v>0</v>
      </c>
      <c r="DL206" s="92">
        <f t="shared" si="1005"/>
        <v>0</v>
      </c>
      <c r="DM206" s="92">
        <f t="shared" si="1005"/>
        <v>10098</v>
      </c>
      <c r="DN206" s="92">
        <f t="shared" si="1005"/>
        <v>358822851.88154989</v>
      </c>
    </row>
    <row r="207" spans="1:118" ht="25.5" customHeight="1" x14ac:dyDescent="0.25">
      <c r="A207" s="82"/>
      <c r="B207" s="83">
        <v>173</v>
      </c>
      <c r="C207" s="65" t="s">
        <v>331</v>
      </c>
      <c r="D207" s="66">
        <v>22900</v>
      </c>
      <c r="E207" s="84">
        <v>0.49</v>
      </c>
      <c r="F207" s="136"/>
      <c r="G207" s="67">
        <v>1</v>
      </c>
      <c r="H207" s="136">
        <v>0.63</v>
      </c>
      <c r="I207" s="66">
        <v>1.4</v>
      </c>
      <c r="J207" s="66">
        <v>1.68</v>
      </c>
      <c r="K207" s="66">
        <v>2.23</v>
      </c>
      <c r="L207" s="69">
        <v>2.57</v>
      </c>
      <c r="M207" s="72"/>
      <c r="N207" s="71">
        <f t="shared" si="890"/>
        <v>0</v>
      </c>
      <c r="O207" s="72"/>
      <c r="P207" s="72">
        <f>(O207*$D207*$E207*$G207*$I207*$P$12)</f>
        <v>0</v>
      </c>
      <c r="Q207" s="72"/>
      <c r="R207" s="71">
        <f>(Q207*$D207*$E207*$G207*$I207*$R$12)</f>
        <v>0</v>
      </c>
      <c r="S207" s="72"/>
      <c r="T207" s="71">
        <f>(S207/12*7*$D207*$E207*$G207*$I207*$T$12)+(S207/12*5*$D207*$E207*$G207*$I207*$T$13)</f>
        <v>0</v>
      </c>
      <c r="U207" s="72">
        <v>0</v>
      </c>
      <c r="V207" s="71">
        <f>(U207*$D207*$E207*$G207*$I207*$V$12)</f>
        <v>0</v>
      </c>
      <c r="W207" s="72">
        <v>0</v>
      </c>
      <c r="X207" s="71">
        <f>(W207*$D207*$E207*$G207*$I207*$X$12)</f>
        <v>0</v>
      </c>
      <c r="Y207" s="72"/>
      <c r="Z207" s="71">
        <f>(Y207*$D207*$E207*$G207*$I207*$Z$12)</f>
        <v>0</v>
      </c>
      <c r="AA207" s="72">
        <v>235</v>
      </c>
      <c r="AB207" s="71">
        <f>(AA207/12*9*$D207*$E207*$G207*$I207*$AB$12)+(AA207/12*3*$D207*$E207*$H207*$I207*$AB$12)</f>
        <v>4690316.2844999991</v>
      </c>
      <c r="AC207" s="72"/>
      <c r="AD207" s="71">
        <f>(AC207*$D207*$E207*$G207*$I207*$AD$12)</f>
        <v>0</v>
      </c>
      <c r="AE207" s="72">
        <v>0</v>
      </c>
      <c r="AF207" s="71">
        <f>(AE207*$D207*$E207*$G207*$I207*$AF$12)</f>
        <v>0</v>
      </c>
      <c r="AG207" s="133"/>
      <c r="AH207" s="71">
        <f>(AG207*$D207*$E207*$G207*$I207*$AH$12)</f>
        <v>0</v>
      </c>
      <c r="AI207" s="72">
        <v>377</v>
      </c>
      <c r="AJ207" s="71">
        <f>(AI207/12*9*$D207*$E207*$G207*$I207*$AJ$12)+(AI207/12*3*$D207*$E207*$H207*$I207*$AJ$12)</f>
        <v>5912079.5233499995</v>
      </c>
      <c r="AK207" s="86">
        <v>0</v>
      </c>
      <c r="AL207" s="71">
        <f>(AK207*$D207*$E207*$G207*$J207*$AL$12)</f>
        <v>0</v>
      </c>
      <c r="AM207" s="72">
        <v>0</v>
      </c>
      <c r="AN207" s="77">
        <f>(AM207*$D207*$E207*$G207*$J207*$AN$12)</f>
        <v>0</v>
      </c>
      <c r="AO207" s="72"/>
      <c r="AP207" s="71">
        <f>(AO207*$D207*$E207*$G207*$I207*$AP$12)</f>
        <v>0</v>
      </c>
      <c r="AQ207" s="72"/>
      <c r="AR207" s="72">
        <f>(AQ207*$D207*$E207*$G207*$I207*$AR$12)</f>
        <v>0</v>
      </c>
      <c r="AS207" s="72">
        <v>0</v>
      </c>
      <c r="AT207" s="72">
        <f>(AS207*$D207*$E207*$G207*$I207*$AT$12)</f>
        <v>0</v>
      </c>
      <c r="AU207" s="72">
        <v>0</v>
      </c>
      <c r="AV207" s="71">
        <f>(AU207*$D207*$E207*$G207*$I207*$AV$12)</f>
        <v>0</v>
      </c>
      <c r="AW207" s="72">
        <v>0</v>
      </c>
      <c r="AX207" s="71">
        <f>(AW207*$D207*$E207*$G207*$I207*$AX$12)</f>
        <v>0</v>
      </c>
      <c r="AY207" s="72">
        <v>0</v>
      </c>
      <c r="AZ207" s="71">
        <f>(AY207*$D207*$E207*$G207*$I207*$AZ$12)</f>
        <v>0</v>
      </c>
      <c r="BA207" s="72"/>
      <c r="BB207" s="71">
        <f>(BA207*$D207*$E207*$G207*$I207*$BB$12)</f>
        <v>0</v>
      </c>
      <c r="BC207" s="72"/>
      <c r="BD207" s="71">
        <f>(BC207*$D207*$E207*$G207*$I207*$BD$12)</f>
        <v>0</v>
      </c>
      <c r="BE207" s="72"/>
      <c r="BF207" s="71">
        <f>(BE207*$D207*$E207*$G207*$J207*$BF$12)</f>
        <v>0</v>
      </c>
      <c r="BG207" s="72">
        <v>0</v>
      </c>
      <c r="BH207" s="71">
        <f>(BG207*$D207*$E207*$G207*$J207*$BH$12)</f>
        <v>0</v>
      </c>
      <c r="BI207" s="72">
        <v>0</v>
      </c>
      <c r="BJ207" s="71">
        <f>(BI207*$D207*$E207*$G207*$J207*$BJ$12)</f>
        <v>0</v>
      </c>
      <c r="BK207" s="72">
        <v>0</v>
      </c>
      <c r="BL207" s="71">
        <f>(BK207*$D207*$E207*$G207*$J207*$BL$12)</f>
        <v>0</v>
      </c>
      <c r="BM207" s="72"/>
      <c r="BN207" s="71">
        <f>(BM207*$D207*$E207*$G207*$J207*$BN$12)</f>
        <v>0</v>
      </c>
      <c r="BO207" s="72"/>
      <c r="BP207" s="71">
        <f>(BO207*$D207*$E207*$G207*$J207*$BP$12)</f>
        <v>0</v>
      </c>
      <c r="BQ207" s="72"/>
      <c r="BR207" s="71">
        <f>(BQ207*$D207*$E207*$G207*$J207*$BR$12)</f>
        <v>0</v>
      </c>
      <c r="BS207" s="72"/>
      <c r="BT207" s="71">
        <f>(BS207*$D207*$E207*$G207*$J207*$BT$12)</f>
        <v>0</v>
      </c>
      <c r="BU207" s="72"/>
      <c r="BV207" s="71">
        <f>(BU207*$D207*$E207*$G207*$J207*$BV$12)</f>
        <v>0</v>
      </c>
      <c r="BW207" s="72"/>
      <c r="BX207" s="71">
        <f>(BW207*$D207*$E207*$G207*$J207*$BX$12)</f>
        <v>0</v>
      </c>
      <c r="BY207" s="72"/>
      <c r="BZ207" s="79">
        <f>(BY207*$D207*$E207*$G207*$J207*$BZ$12)</f>
        <v>0</v>
      </c>
      <c r="CA207" s="72">
        <v>0</v>
      </c>
      <c r="CB207" s="71">
        <f>(CA207*$D207*$E207*$G207*$I207*$CB$12)</f>
        <v>0</v>
      </c>
      <c r="CC207" s="72">
        <v>0</v>
      </c>
      <c r="CD207" s="71">
        <f>(CC207*$D207*$E207*$G207*$I207*$CD$12)</f>
        <v>0</v>
      </c>
      <c r="CE207" s="72">
        <v>0</v>
      </c>
      <c r="CF207" s="71">
        <f>(CE207*$D207*$E207*$G207*$I207*$CF$12)</f>
        <v>0</v>
      </c>
      <c r="CG207" s="72"/>
      <c r="CH207" s="72">
        <f>(CG207*$D207*$E207*$G207*$I207*$CH$12)</f>
        <v>0</v>
      </c>
      <c r="CI207" s="72"/>
      <c r="CJ207" s="71">
        <f>(CI207*$D207*$E207*$G207*$J207*$CJ$12)</f>
        <v>0</v>
      </c>
      <c r="CK207" s="72">
        <v>0</v>
      </c>
      <c r="CL207" s="71">
        <f>(CK207*$D207*$E207*$G207*$I207*$CL$12)</f>
        <v>0</v>
      </c>
      <c r="CM207" s="72"/>
      <c r="CN207" s="71">
        <f>(CM207*$D207*$E207*$G207*$I207*$CN$12)</f>
        <v>0</v>
      </c>
      <c r="CO207" s="72"/>
      <c r="CP207" s="71">
        <f>(CO207*$D207*$E207*$G207*$I207*$CP$12)</f>
        <v>0</v>
      </c>
      <c r="CQ207" s="72"/>
      <c r="CR207" s="71">
        <f>(CQ207*$D207*$E207*$G207*$I207*$CR$12)</f>
        <v>0</v>
      </c>
      <c r="CS207" s="72"/>
      <c r="CT207" s="71">
        <f>(CS207*$D207*$E207*$G207*$I207*$CT$12)</f>
        <v>0</v>
      </c>
      <c r="CU207" s="72">
        <v>0</v>
      </c>
      <c r="CV207" s="71">
        <f>(CU207*$D207*$E207*$G207*$J207*$CV$12)</f>
        <v>0</v>
      </c>
      <c r="CW207" s="86">
        <v>60</v>
      </c>
      <c r="CX207" s="71">
        <f>(CW207/12*9*$D207*$E207*$G207*$J207*$CX$12)+(CW207/12*3*$D207*$E207*$H207*$J207*$CX$12)</f>
        <v>923806.97639999993</v>
      </c>
      <c r="CY207" s="72"/>
      <c r="CZ207" s="71">
        <f>(CY207*$D207*$E207*$G207*$I207*$CZ$12)</f>
        <v>0</v>
      </c>
      <c r="DA207" s="72">
        <v>0</v>
      </c>
      <c r="DB207" s="77">
        <f>(DA207*$D207*$E207*$G207*$J207*$DB$12)</f>
        <v>0</v>
      </c>
      <c r="DC207" s="72">
        <v>0</v>
      </c>
      <c r="DD207" s="71">
        <f>(DC207*$D207*$E207*$G207*$J207*$DD$12)</f>
        <v>0</v>
      </c>
      <c r="DE207" s="87"/>
      <c r="DF207" s="71">
        <f>(DE207*$D207*$E207*$G207*$J207*$DF$12)</f>
        <v>0</v>
      </c>
      <c r="DG207" s="72"/>
      <c r="DH207" s="71">
        <f>(DG207*$D207*$E207*$G207*$J207*$DH$12)</f>
        <v>0</v>
      </c>
      <c r="DI207" s="72"/>
      <c r="DJ207" s="71">
        <f>(DI207*$D207*$E207*$G207*$K207*$DJ$12)</f>
        <v>0</v>
      </c>
      <c r="DK207" s="72"/>
      <c r="DL207" s="79">
        <f>(DK207*$D207*$E207*$G207*$L207*$DL$12)</f>
        <v>0</v>
      </c>
      <c r="DM207" s="81">
        <f t="shared" ref="DM207:DN214" si="1006">SUM(M207,O207,Q207,S207,U207,W207,Y207,AA207,AC207,AE207,AG207,AI207,AK207,AO207,AQ207,CE207,AS207,AU207,AW207,AY207,BA207,CI207,BC207,BE207,BG207,BK207,AM207,BM207,BO207,BQ207,BS207,BU207,BW207,BY207,CA207,CC207,CG207,CK207,CM207,CO207,CQ207,CS207,CU207,CW207,BI207,CY207,DA207,DC207,DE207,DG207,DI207,DK207)</f>
        <v>672</v>
      </c>
      <c r="DN207" s="79">
        <f t="shared" si="1006"/>
        <v>11526202.784249999</v>
      </c>
    </row>
    <row r="208" spans="1:118" ht="30.75" customHeight="1" x14ac:dyDescent="0.25">
      <c r="A208" s="82"/>
      <c r="B208" s="83">
        <v>174</v>
      </c>
      <c r="C208" s="65" t="s">
        <v>332</v>
      </c>
      <c r="D208" s="66">
        <v>22900</v>
      </c>
      <c r="E208" s="84">
        <v>0.79</v>
      </c>
      <c r="F208" s="136"/>
      <c r="G208" s="67">
        <v>1</v>
      </c>
      <c r="H208" s="136">
        <v>0.65</v>
      </c>
      <c r="I208" s="66">
        <v>1.4</v>
      </c>
      <c r="J208" s="66">
        <v>1.68</v>
      </c>
      <c r="K208" s="66">
        <v>2.23</v>
      </c>
      <c r="L208" s="69">
        <v>2.57</v>
      </c>
      <c r="M208" s="72"/>
      <c r="N208" s="71">
        <f t="shared" si="890"/>
        <v>0</v>
      </c>
      <c r="O208" s="72"/>
      <c r="P208" s="72">
        <f>(O208*$D208*$E208*$G208*$I208*$P$12)</f>
        <v>0</v>
      </c>
      <c r="Q208" s="72"/>
      <c r="R208" s="71">
        <f>(Q208*$D208*$E208*$G208*$I208*$R$12)</f>
        <v>0</v>
      </c>
      <c r="S208" s="72"/>
      <c r="T208" s="71">
        <f t="shared" ref="T208" si="1007">(S208/12*7*$D208*$E208*$G208*$I208*$T$12)+(S208/12*5*$D208*$E208*$G208*$I208*$T$13)</f>
        <v>0</v>
      </c>
      <c r="U208" s="72">
        <v>0</v>
      </c>
      <c r="V208" s="71">
        <f>(U208*$D208*$E208*$G208*$I208*$V$12)</f>
        <v>0</v>
      </c>
      <c r="W208" s="72">
        <v>0</v>
      </c>
      <c r="X208" s="71">
        <f>(W208*$D208*$E208*$G208*$I208*$X$12)</f>
        <v>0</v>
      </c>
      <c r="Y208" s="72"/>
      <c r="Z208" s="71">
        <f>(Y208*$D208*$E208*$G208*$I208*$Z$12)</f>
        <v>0</v>
      </c>
      <c r="AA208" s="72">
        <v>361</v>
      </c>
      <c r="AB208" s="71">
        <f>(AA208/12*9*$D208*$E208*$G208*$I208*$AB$12)+(AA208/12*3*$D208*$E208*$H208*$I208*$AB$12)</f>
        <v>11680427.013499999</v>
      </c>
      <c r="AC208" s="72"/>
      <c r="AD208" s="71">
        <f>(AC208*$D208*$E208*$G208*$I208*$AD$12)</f>
        <v>0</v>
      </c>
      <c r="AE208" s="72">
        <v>0</v>
      </c>
      <c r="AF208" s="71">
        <f>(AE208*$D208*$E208*$G208*$I208*$AF$12)</f>
        <v>0</v>
      </c>
      <c r="AG208" s="133"/>
      <c r="AH208" s="71">
        <f>(AG208*$D208*$E208*$G208*$I208*$AH$12)</f>
        <v>0</v>
      </c>
      <c r="AI208" s="72">
        <v>150</v>
      </c>
      <c r="AJ208" s="71">
        <f>(AI208/12*9*$D208*$E208*$G208*$I208*$AJ$12)+(AI208/12*3*$D208*$E208*$H208*$I208*$AJ$12)</f>
        <v>3813356.6625000006</v>
      </c>
      <c r="AK208" s="86">
        <v>0</v>
      </c>
      <c r="AL208" s="71">
        <f>(AK208*$D208*$E208*$G208*$J208*$AL$12)</f>
        <v>0</v>
      </c>
      <c r="AM208" s="72">
        <v>0</v>
      </c>
      <c r="AN208" s="77">
        <f>(AM208*$D208*$E208*$G208*$J208*$AN$12)</f>
        <v>0</v>
      </c>
      <c r="AO208" s="72"/>
      <c r="AP208" s="71">
        <f>(AO208*$D208*$E208*$G208*$I208*$AP$12)</f>
        <v>0</v>
      </c>
      <c r="AQ208" s="72">
        <v>0</v>
      </c>
      <c r="AR208" s="72">
        <f>(AQ208*$D208*$E208*$G208*$I208*$AR$12)</f>
        <v>0</v>
      </c>
      <c r="AS208" s="72">
        <v>0</v>
      </c>
      <c r="AT208" s="72">
        <f>(AS208*$D208*$E208*$G208*$I208*$AT$12)</f>
        <v>0</v>
      </c>
      <c r="AU208" s="72">
        <v>0</v>
      </c>
      <c r="AV208" s="71">
        <f>(AU208*$D208*$E208*$G208*$I208*$AV$12)</f>
        <v>0</v>
      </c>
      <c r="AW208" s="72">
        <v>0</v>
      </c>
      <c r="AX208" s="71">
        <f>(AW208*$D208*$E208*$G208*$I208*$AX$12)</f>
        <v>0</v>
      </c>
      <c r="AY208" s="72">
        <v>0</v>
      </c>
      <c r="AZ208" s="71">
        <f>(AY208*$D208*$E208*$G208*$I208*$AZ$12)</f>
        <v>0</v>
      </c>
      <c r="BA208" s="72"/>
      <c r="BB208" s="71">
        <f>(BA208*$D208*$E208*$G208*$I208*$BB$12)</f>
        <v>0</v>
      </c>
      <c r="BC208" s="72"/>
      <c r="BD208" s="71">
        <f>(BC208*$D208*$E208*$G208*$I208*$BD$12)</f>
        <v>0</v>
      </c>
      <c r="BE208" s="72"/>
      <c r="BF208" s="71">
        <f>(BE208*$D208*$E208*$G208*$J208*$BF$12)</f>
        <v>0</v>
      </c>
      <c r="BG208" s="72">
        <v>0</v>
      </c>
      <c r="BH208" s="71">
        <f>(BG208*$D208*$E208*$G208*$J208*$BH$12)</f>
        <v>0</v>
      </c>
      <c r="BI208" s="72">
        <v>0</v>
      </c>
      <c r="BJ208" s="71">
        <f>(BI208*$D208*$E208*$G208*$J208*$BJ$12)</f>
        <v>0</v>
      </c>
      <c r="BK208" s="72">
        <v>0</v>
      </c>
      <c r="BL208" s="71">
        <f>(BK208*$D208*$E208*$G208*$J208*$BL$12)</f>
        <v>0</v>
      </c>
      <c r="BM208" s="72"/>
      <c r="BN208" s="71">
        <f>(BM208*$D208*$E208*$G208*$J208*$BN$12)</f>
        <v>0</v>
      </c>
      <c r="BO208" s="72"/>
      <c r="BP208" s="71">
        <f>(BO208*$D208*$E208*$G208*$J208*$BP$12)</f>
        <v>0</v>
      </c>
      <c r="BQ208" s="72"/>
      <c r="BR208" s="71">
        <f>(BQ208*$D208*$E208*$G208*$J208*$BR$12)</f>
        <v>0</v>
      </c>
      <c r="BS208" s="72"/>
      <c r="BT208" s="71">
        <f>(BS208*$D208*$E208*$G208*$J208*$BT$12)</f>
        <v>0</v>
      </c>
      <c r="BU208" s="72"/>
      <c r="BV208" s="71">
        <f>(BU208*$D208*$E208*$G208*$J208*$BV$12)</f>
        <v>0</v>
      </c>
      <c r="BW208" s="72"/>
      <c r="BX208" s="71">
        <f>(BW208*$D208*$E208*$G208*$J208*$BX$12)</f>
        <v>0</v>
      </c>
      <c r="BY208" s="72"/>
      <c r="BZ208" s="79">
        <f>(BY208*$D208*$E208*$G208*$J208*$BZ$12)</f>
        <v>0</v>
      </c>
      <c r="CA208" s="72">
        <v>0</v>
      </c>
      <c r="CB208" s="71">
        <f>(CA208*$D208*$E208*$G208*$I208*$CB$12)</f>
        <v>0</v>
      </c>
      <c r="CC208" s="72">
        <v>0</v>
      </c>
      <c r="CD208" s="71">
        <f>(CC208*$D208*$E208*$G208*$I208*$CD$12)</f>
        <v>0</v>
      </c>
      <c r="CE208" s="72">
        <v>0</v>
      </c>
      <c r="CF208" s="71">
        <f>(CE208*$D208*$E208*$G208*$I208*$CF$12)</f>
        <v>0</v>
      </c>
      <c r="CG208" s="72"/>
      <c r="CH208" s="72">
        <f>(CG208*$D208*$E208*$G208*$I208*$CH$12)</f>
        <v>0</v>
      </c>
      <c r="CI208" s="72"/>
      <c r="CJ208" s="71">
        <f>(CI208*$D208*$E208*$G208*$J208*$CJ$12)</f>
        <v>0</v>
      </c>
      <c r="CK208" s="72">
        <v>0</v>
      </c>
      <c r="CL208" s="71">
        <f>(CK208*$D208*$E208*$G208*$I208*$CL$12)</f>
        <v>0</v>
      </c>
      <c r="CM208" s="72"/>
      <c r="CN208" s="71">
        <f>(CM208*$D208*$E208*$G208*$I208*$CN$12)</f>
        <v>0</v>
      </c>
      <c r="CO208" s="72"/>
      <c r="CP208" s="71">
        <f>(CO208*$D208*$E208*$G208*$I208*$CP$12)</f>
        <v>0</v>
      </c>
      <c r="CQ208" s="72"/>
      <c r="CR208" s="71">
        <f>(CQ208*$D208*$E208*$G208*$I208*$CR$12)</f>
        <v>0</v>
      </c>
      <c r="CS208" s="72"/>
      <c r="CT208" s="71">
        <f>(CS208*$D208*$E208*$G208*$I208*$CT$12)</f>
        <v>0</v>
      </c>
      <c r="CU208" s="72">
        <v>0</v>
      </c>
      <c r="CV208" s="71">
        <f>(CU208*$D208*$E208*$G208*$J208*$CV$12)</f>
        <v>0</v>
      </c>
      <c r="CW208" s="86">
        <v>110</v>
      </c>
      <c r="CX208" s="71">
        <f>(CW208/12*9*$D208*$E208*$G208*$J208*$CX$12)+(CW208/12*3*$D208*$E208*$H208*$J208*$CX$12)</f>
        <v>2745616.7970000003</v>
      </c>
      <c r="CY208" s="72"/>
      <c r="CZ208" s="71">
        <f>(CY208*$D208*$E208*$G208*$I208*$CZ$12)</f>
        <v>0</v>
      </c>
      <c r="DA208" s="72">
        <v>0</v>
      </c>
      <c r="DB208" s="77">
        <f>(DA208*$D208*$E208*$G208*$J208*$DB$12)</f>
        <v>0</v>
      </c>
      <c r="DC208" s="72">
        <v>0</v>
      </c>
      <c r="DD208" s="71">
        <f>(DC208*$D208*$E208*$G208*$J208*$DD$12)</f>
        <v>0</v>
      </c>
      <c r="DE208" s="87"/>
      <c r="DF208" s="71">
        <f>(DE208*$D208*$E208*$G208*$J208*$DF$12)</f>
        <v>0</v>
      </c>
      <c r="DG208" s="72"/>
      <c r="DH208" s="71">
        <f>(DG208*$D208*$E208*$G208*$J208*$DH$12)</f>
        <v>0</v>
      </c>
      <c r="DI208" s="72"/>
      <c r="DJ208" s="71">
        <f>(DI208*$D208*$E208*$G208*$K208*$DJ$12)</f>
        <v>0</v>
      </c>
      <c r="DK208" s="72"/>
      <c r="DL208" s="79">
        <f>(DK208*$D208*$E208*$G208*$L208*$DL$12)</f>
        <v>0</v>
      </c>
      <c r="DM208" s="81">
        <f t="shared" si="1006"/>
        <v>621</v>
      </c>
      <c r="DN208" s="79">
        <f t="shared" si="1006"/>
        <v>18239400.472999997</v>
      </c>
    </row>
    <row r="209" spans="1:118" ht="30.75" customHeight="1" x14ac:dyDescent="0.25">
      <c r="A209" s="82"/>
      <c r="B209" s="83">
        <v>175</v>
      </c>
      <c r="C209" s="65" t="s">
        <v>333</v>
      </c>
      <c r="D209" s="66">
        <v>22900</v>
      </c>
      <c r="E209" s="84">
        <v>1.07</v>
      </c>
      <c r="F209" s="84"/>
      <c r="G209" s="67">
        <v>1</v>
      </c>
      <c r="H209" s="136">
        <v>0.65</v>
      </c>
      <c r="I209" s="66">
        <v>1.4</v>
      </c>
      <c r="J209" s="66">
        <v>1.68</v>
      </c>
      <c r="K209" s="66">
        <v>2.23</v>
      </c>
      <c r="L209" s="69">
        <v>2.57</v>
      </c>
      <c r="M209" s="72"/>
      <c r="N209" s="71">
        <f t="shared" ref="N209:N212" si="1008">(M209*$D209*$E209*$G209*$I209)</f>
        <v>0</v>
      </c>
      <c r="O209" s="72"/>
      <c r="P209" s="72">
        <f t="shared" ref="P209:P212" si="1009">(O209*$D209*$E209*$G209*$I209)</f>
        <v>0</v>
      </c>
      <c r="Q209" s="72"/>
      <c r="R209" s="71">
        <f t="shared" ref="R209:R212" si="1010">(Q209*$D209*$E209*$G209*$I209)</f>
        <v>0</v>
      </c>
      <c r="S209" s="72"/>
      <c r="T209" s="71">
        <f t="shared" ref="T209:T212" si="1011">(S209*$D209*$E209*$G209*$I209)</f>
        <v>0</v>
      </c>
      <c r="U209" s="72">
        <v>0</v>
      </c>
      <c r="V209" s="71">
        <f t="shared" ref="V209:V212" si="1012">(U209*$D209*$E209*$G209*$I209)</f>
        <v>0</v>
      </c>
      <c r="W209" s="72">
        <v>0</v>
      </c>
      <c r="X209" s="71">
        <f t="shared" ref="X209:X212" si="1013">(W209*$D209*$E209*$G209*$I209)</f>
        <v>0</v>
      </c>
      <c r="Y209" s="72"/>
      <c r="Z209" s="71">
        <f t="shared" ref="Z209:Z212" si="1014">(Y209*$D209*$E209*$G209*$I209)</f>
        <v>0</v>
      </c>
      <c r="AA209" s="72">
        <v>264</v>
      </c>
      <c r="AB209" s="71">
        <f>(AA209/12*9*$D209*$E209*$G209*$I209)+(AA209/12*3*$D209*$E209*$H209*$I209)</f>
        <v>8263881.7799999993</v>
      </c>
      <c r="AC209" s="72"/>
      <c r="AD209" s="71">
        <f t="shared" ref="AD209:AD212" si="1015">(AC209*$D209*$E209*$G209*$I209)</f>
        <v>0</v>
      </c>
      <c r="AE209" s="72">
        <v>0</v>
      </c>
      <c r="AF209" s="71">
        <f t="shared" ref="AF209:AF212" si="1016">(AE209*$D209*$E209*$G209*$I209)</f>
        <v>0</v>
      </c>
      <c r="AG209" s="74"/>
      <c r="AH209" s="71">
        <f t="shared" ref="AH209:AH212" si="1017">(AG209*$D209*$E209*$G209*$I209)</f>
        <v>0</v>
      </c>
      <c r="AI209" s="72">
        <v>60</v>
      </c>
      <c r="AJ209" s="71">
        <f>(AI209/12*9*$D209*$E209*$G209*$I209)+(AI209/12*3*$D209*$E209*$H209*$I209)</f>
        <v>1878154.95</v>
      </c>
      <c r="AK209" s="86">
        <v>0</v>
      </c>
      <c r="AL209" s="71">
        <f t="shared" ref="AL209:AL212" si="1018">(AK209*$D209*$E209*$G209*$J209)</f>
        <v>0</v>
      </c>
      <c r="AM209" s="72">
        <v>0</v>
      </c>
      <c r="AN209" s="77">
        <f t="shared" ref="AN209:AN212" si="1019">(AM209*$D209*$E209*$G209*$J209)</f>
        <v>0</v>
      </c>
      <c r="AO209" s="72"/>
      <c r="AP209" s="71">
        <f t="shared" ref="AP209:AP212" si="1020">(AO209*$D209*$E209*$G209*$I209)</f>
        <v>0</v>
      </c>
      <c r="AQ209" s="72">
        <v>0</v>
      </c>
      <c r="AR209" s="72">
        <f t="shared" ref="AR209:AR212" si="1021">(AQ209*$D209*$E209*$G209*$I209)</f>
        <v>0</v>
      </c>
      <c r="AS209" s="72">
        <v>0</v>
      </c>
      <c r="AT209" s="72">
        <f t="shared" ref="AT209:AT212" si="1022">(AS209*$D209*$E209*$G209*$I209)</f>
        <v>0</v>
      </c>
      <c r="AU209" s="72">
        <v>0</v>
      </c>
      <c r="AV209" s="71">
        <f t="shared" ref="AV209:AV212" si="1023">(AU209*$D209*$E209*$G209*$I209)</f>
        <v>0</v>
      </c>
      <c r="AW209" s="72">
        <v>0</v>
      </c>
      <c r="AX209" s="71">
        <f t="shared" ref="AX209:AX212" si="1024">(AW209*$D209*$E209*$G209*$I209)</f>
        <v>0</v>
      </c>
      <c r="AY209" s="72">
        <v>0</v>
      </c>
      <c r="AZ209" s="71">
        <f t="shared" ref="AZ209:AZ212" si="1025">(AY209*$D209*$E209*$G209*$I209)</f>
        <v>0</v>
      </c>
      <c r="BA209" s="72"/>
      <c r="BB209" s="71">
        <f t="shared" ref="BB209:BB212" si="1026">(BA209*$D209*$E209*$G209*$I209)</f>
        <v>0</v>
      </c>
      <c r="BC209" s="72"/>
      <c r="BD209" s="71">
        <f t="shared" ref="BD209:BD212" si="1027">(BC209*$D209*$E209*$G209*$I209)</f>
        <v>0</v>
      </c>
      <c r="BE209" s="72"/>
      <c r="BF209" s="71">
        <f t="shared" ref="BF209:BF212" si="1028">(BE209*$D209*$E209*$G209*$J209)</f>
        <v>0</v>
      </c>
      <c r="BG209" s="72">
        <v>0</v>
      </c>
      <c r="BH209" s="71">
        <f t="shared" ref="BH209:BH212" si="1029">(BG209*$D209*$E209*$G209*$J209)</f>
        <v>0</v>
      </c>
      <c r="BI209" s="72">
        <v>0</v>
      </c>
      <c r="BJ209" s="71">
        <f t="shared" ref="BJ209:BJ212" si="1030">(BI209*$D209*$E209*$G209*$J209)</f>
        <v>0</v>
      </c>
      <c r="BK209" s="72">
        <v>0</v>
      </c>
      <c r="BL209" s="71">
        <f t="shared" ref="BL209:BL212" si="1031">(BK209*$D209*$E209*$G209*$J209)</f>
        <v>0</v>
      </c>
      <c r="BM209" s="72"/>
      <c r="BN209" s="71">
        <f t="shared" ref="BN209:BN212" si="1032">(BM209*$D209*$E209*$G209*$J209)</f>
        <v>0</v>
      </c>
      <c r="BO209" s="72"/>
      <c r="BP209" s="71">
        <f t="shared" ref="BP209:BP212" si="1033">(BO209*$D209*$E209*$G209*$J209)</f>
        <v>0</v>
      </c>
      <c r="BQ209" s="72"/>
      <c r="BR209" s="71">
        <f t="shared" ref="BR209:BR212" si="1034">(BQ209*$D209*$E209*$G209*$J209)</f>
        <v>0</v>
      </c>
      <c r="BS209" s="72"/>
      <c r="BT209" s="71">
        <f t="shared" ref="BT209:BT212" si="1035">(BS209*$D209*$E209*$G209*$J209)</f>
        <v>0</v>
      </c>
      <c r="BU209" s="72"/>
      <c r="BV209" s="71">
        <f t="shared" ref="BV209:BV212" si="1036">(BU209*$D209*$E209*$G209*$J209)</f>
        <v>0</v>
      </c>
      <c r="BW209" s="72"/>
      <c r="BX209" s="71">
        <f t="shared" ref="BX209:BX212" si="1037">(BW209*$D209*$E209*$G209*$J209)</f>
        <v>0</v>
      </c>
      <c r="BY209" s="72"/>
      <c r="BZ209" s="79">
        <f t="shared" ref="BZ209:BZ212" si="1038">(BY209*$D209*$E209*$G209*$J209)</f>
        <v>0</v>
      </c>
      <c r="CA209" s="72">
        <v>0</v>
      </c>
      <c r="CB209" s="71">
        <f t="shared" ref="CB209:CB212" si="1039">(CA209*$D209*$E209*$G209*$I209)</f>
        <v>0</v>
      </c>
      <c r="CC209" s="72">
        <v>0</v>
      </c>
      <c r="CD209" s="71">
        <f t="shared" ref="CD209:CD212" si="1040">(CC209*$D209*$E209*$G209*$I209)</f>
        <v>0</v>
      </c>
      <c r="CE209" s="72">
        <v>0</v>
      </c>
      <c r="CF209" s="71">
        <f t="shared" ref="CF209:CF212" si="1041">(CE209*$D209*$E209*$G209*$I209)</f>
        <v>0</v>
      </c>
      <c r="CG209" s="72"/>
      <c r="CH209" s="72">
        <f t="shared" ref="CH209:CH212" si="1042">(CG209*$D209*$E209*$G209*$I209)</f>
        <v>0</v>
      </c>
      <c r="CI209" s="72"/>
      <c r="CJ209" s="71">
        <f t="shared" ref="CJ209:CJ212" si="1043">(CI209*$D209*$E209*$G209*$J209)</f>
        <v>0</v>
      </c>
      <c r="CK209" s="72">
        <v>0</v>
      </c>
      <c r="CL209" s="71">
        <f t="shared" ref="CL209:CL212" si="1044">(CK209*$D209*$E209*$G209*$I209)</f>
        <v>0</v>
      </c>
      <c r="CM209" s="72"/>
      <c r="CN209" s="71">
        <f t="shared" ref="CN209:CN212" si="1045">(CM209*$D209*$E209*$G209*$I209)</f>
        <v>0</v>
      </c>
      <c r="CO209" s="72"/>
      <c r="CP209" s="71">
        <f t="shared" ref="CP209:CP212" si="1046">(CO209*$D209*$E209*$G209*$I209)</f>
        <v>0</v>
      </c>
      <c r="CQ209" s="72"/>
      <c r="CR209" s="71">
        <f t="shared" ref="CR209:CR212" si="1047">(CQ209*$D209*$E209*$G209*$I209)</f>
        <v>0</v>
      </c>
      <c r="CS209" s="72"/>
      <c r="CT209" s="71">
        <f t="shared" ref="CT209:CT212" si="1048">(CS209*$D209*$E209*$G209*$I209)</f>
        <v>0</v>
      </c>
      <c r="CU209" s="72">
        <v>0</v>
      </c>
      <c r="CV209" s="71">
        <f t="shared" ref="CV209:CV212" si="1049">(CU209*$D209*$E209*$G209*$J209)</f>
        <v>0</v>
      </c>
      <c r="CW209" s="86">
        <v>20</v>
      </c>
      <c r="CX209" s="71">
        <f>(CW209/12*9*$D209*$E209*$G209*$J209)+(CW209/12*3*$D209*$E209*$H209*$J209)</f>
        <v>751261.98</v>
      </c>
      <c r="CY209" s="72"/>
      <c r="CZ209" s="71">
        <f t="shared" ref="CZ209:CZ212" si="1050">(CY209*$D209*$E209*$G209*$I209)</f>
        <v>0</v>
      </c>
      <c r="DA209" s="72">
        <v>0</v>
      </c>
      <c r="DB209" s="77">
        <f t="shared" ref="DB209:DB212" si="1051">(DA209*$D209*$E209*$G209*$J209)</f>
        <v>0</v>
      </c>
      <c r="DC209" s="72">
        <v>0</v>
      </c>
      <c r="DD209" s="71">
        <f t="shared" ref="DD209:DD212" si="1052">(DC209*$D209*$E209*$G209*$J209)</f>
        <v>0</v>
      </c>
      <c r="DE209" s="87"/>
      <c r="DF209" s="71">
        <f t="shared" ref="DF209:DF212" si="1053">(DE209*$D209*$E209*$G209*$J209)</f>
        <v>0</v>
      </c>
      <c r="DG209" s="72"/>
      <c r="DH209" s="71">
        <f t="shared" ref="DH209:DH212" si="1054">(DG209*$D209*$E209*$G209*$J209)</f>
        <v>0</v>
      </c>
      <c r="DI209" s="72"/>
      <c r="DJ209" s="71">
        <f t="shared" ref="DJ209:DJ212" si="1055">(DI209*$D209*$E209*$G209*$K209)</f>
        <v>0</v>
      </c>
      <c r="DK209" s="72"/>
      <c r="DL209" s="79">
        <f t="shared" ref="DL209:DL212" si="1056">(DK209*$D209*$E209*$G209*$L209)</f>
        <v>0</v>
      </c>
      <c r="DM209" s="81">
        <f t="shared" si="1006"/>
        <v>344</v>
      </c>
      <c r="DN209" s="79">
        <f t="shared" si="1006"/>
        <v>10893298.709999999</v>
      </c>
    </row>
    <row r="210" spans="1:118" ht="27" customHeight="1" x14ac:dyDescent="0.25">
      <c r="A210" s="82"/>
      <c r="B210" s="83">
        <v>176</v>
      </c>
      <c r="C210" s="65" t="s">
        <v>334</v>
      </c>
      <c r="D210" s="66">
        <v>22900</v>
      </c>
      <c r="E210" s="84">
        <v>1.19</v>
      </c>
      <c r="F210" s="84"/>
      <c r="G210" s="67">
        <v>1</v>
      </c>
      <c r="H210" s="136">
        <v>0.65</v>
      </c>
      <c r="I210" s="66">
        <v>1.4</v>
      </c>
      <c r="J210" s="66">
        <v>1.68</v>
      </c>
      <c r="K210" s="66">
        <v>2.23</v>
      </c>
      <c r="L210" s="69">
        <v>2.57</v>
      </c>
      <c r="M210" s="72"/>
      <c r="N210" s="71">
        <f t="shared" si="1008"/>
        <v>0</v>
      </c>
      <c r="O210" s="72"/>
      <c r="P210" s="72">
        <f t="shared" si="1009"/>
        <v>0</v>
      </c>
      <c r="Q210" s="72"/>
      <c r="R210" s="71">
        <f t="shared" si="1010"/>
        <v>0</v>
      </c>
      <c r="S210" s="72"/>
      <c r="T210" s="71">
        <f t="shared" si="1011"/>
        <v>0</v>
      </c>
      <c r="U210" s="72">
        <v>0</v>
      </c>
      <c r="V210" s="71">
        <f t="shared" si="1012"/>
        <v>0</v>
      </c>
      <c r="W210" s="72">
        <v>0</v>
      </c>
      <c r="X210" s="71">
        <f t="shared" si="1013"/>
        <v>0</v>
      </c>
      <c r="Y210" s="72"/>
      <c r="Z210" s="71">
        <f t="shared" si="1014"/>
        <v>0</v>
      </c>
      <c r="AA210" s="72">
        <v>503</v>
      </c>
      <c r="AB210" s="71">
        <f>(AA210/12*9*$D210*$E210*$G210*$I210)+(AA210/12*3*$D210*$E210*$H210*$I210)</f>
        <v>17511015.7075</v>
      </c>
      <c r="AC210" s="72"/>
      <c r="AD210" s="71">
        <f t="shared" si="1015"/>
        <v>0</v>
      </c>
      <c r="AE210" s="72">
        <v>0</v>
      </c>
      <c r="AF210" s="71">
        <f t="shared" si="1016"/>
        <v>0</v>
      </c>
      <c r="AG210" s="74"/>
      <c r="AH210" s="71">
        <f t="shared" si="1017"/>
        <v>0</v>
      </c>
      <c r="AI210" s="72">
        <v>145</v>
      </c>
      <c r="AJ210" s="71">
        <f>(AI210/12*9*$D210*$E210*$G210*$I210)+(AI210/12*3*$D210*$E210*$H210*$I210)</f>
        <v>5047907.1124999998</v>
      </c>
      <c r="AK210" s="86">
        <v>0</v>
      </c>
      <c r="AL210" s="71">
        <f t="shared" si="1018"/>
        <v>0</v>
      </c>
      <c r="AM210" s="72">
        <v>0</v>
      </c>
      <c r="AN210" s="77">
        <f t="shared" si="1019"/>
        <v>0</v>
      </c>
      <c r="AO210" s="72"/>
      <c r="AP210" s="71">
        <f t="shared" si="1020"/>
        <v>0</v>
      </c>
      <c r="AQ210" s="72"/>
      <c r="AR210" s="72">
        <f t="shared" si="1021"/>
        <v>0</v>
      </c>
      <c r="AS210" s="72">
        <v>0</v>
      </c>
      <c r="AT210" s="72">
        <f t="shared" si="1022"/>
        <v>0</v>
      </c>
      <c r="AU210" s="72">
        <v>0</v>
      </c>
      <c r="AV210" s="71">
        <f t="shared" si="1023"/>
        <v>0</v>
      </c>
      <c r="AW210" s="72">
        <v>0</v>
      </c>
      <c r="AX210" s="71">
        <f t="shared" si="1024"/>
        <v>0</v>
      </c>
      <c r="AY210" s="72">
        <v>0</v>
      </c>
      <c r="AZ210" s="71">
        <f t="shared" si="1025"/>
        <v>0</v>
      </c>
      <c r="BA210" s="72"/>
      <c r="BB210" s="71">
        <f t="shared" si="1026"/>
        <v>0</v>
      </c>
      <c r="BC210" s="72"/>
      <c r="BD210" s="71">
        <f t="shared" si="1027"/>
        <v>0</v>
      </c>
      <c r="BE210" s="72"/>
      <c r="BF210" s="71">
        <f t="shared" si="1028"/>
        <v>0</v>
      </c>
      <c r="BG210" s="72">
        <v>0</v>
      </c>
      <c r="BH210" s="71">
        <f t="shared" si="1029"/>
        <v>0</v>
      </c>
      <c r="BI210" s="72">
        <v>0</v>
      </c>
      <c r="BJ210" s="71">
        <f t="shared" si="1030"/>
        <v>0</v>
      </c>
      <c r="BK210" s="72">
        <v>0</v>
      </c>
      <c r="BL210" s="71">
        <f t="shared" si="1031"/>
        <v>0</v>
      </c>
      <c r="BM210" s="72"/>
      <c r="BN210" s="71">
        <f t="shared" si="1032"/>
        <v>0</v>
      </c>
      <c r="BO210" s="72"/>
      <c r="BP210" s="71">
        <f t="shared" si="1033"/>
        <v>0</v>
      </c>
      <c r="BQ210" s="72"/>
      <c r="BR210" s="71">
        <f t="shared" si="1034"/>
        <v>0</v>
      </c>
      <c r="BS210" s="72"/>
      <c r="BT210" s="71">
        <f t="shared" si="1035"/>
        <v>0</v>
      </c>
      <c r="BU210" s="72"/>
      <c r="BV210" s="71">
        <f t="shared" si="1036"/>
        <v>0</v>
      </c>
      <c r="BW210" s="72"/>
      <c r="BX210" s="71">
        <f t="shared" si="1037"/>
        <v>0</v>
      </c>
      <c r="BY210" s="72"/>
      <c r="BZ210" s="79">
        <f t="shared" si="1038"/>
        <v>0</v>
      </c>
      <c r="CA210" s="72">
        <v>0</v>
      </c>
      <c r="CB210" s="71">
        <f t="shared" si="1039"/>
        <v>0</v>
      </c>
      <c r="CC210" s="72">
        <v>0</v>
      </c>
      <c r="CD210" s="71">
        <f t="shared" si="1040"/>
        <v>0</v>
      </c>
      <c r="CE210" s="72">
        <v>0</v>
      </c>
      <c r="CF210" s="71">
        <f t="shared" si="1041"/>
        <v>0</v>
      </c>
      <c r="CG210" s="72"/>
      <c r="CH210" s="72">
        <f t="shared" si="1042"/>
        <v>0</v>
      </c>
      <c r="CI210" s="72"/>
      <c r="CJ210" s="71">
        <f t="shared" si="1043"/>
        <v>0</v>
      </c>
      <c r="CK210" s="72">
        <v>0</v>
      </c>
      <c r="CL210" s="71">
        <f t="shared" si="1044"/>
        <v>0</v>
      </c>
      <c r="CM210" s="72"/>
      <c r="CN210" s="71">
        <f t="shared" si="1045"/>
        <v>0</v>
      </c>
      <c r="CO210" s="72"/>
      <c r="CP210" s="71">
        <f t="shared" si="1046"/>
        <v>0</v>
      </c>
      <c r="CQ210" s="72"/>
      <c r="CR210" s="71">
        <f t="shared" si="1047"/>
        <v>0</v>
      </c>
      <c r="CS210" s="72"/>
      <c r="CT210" s="71">
        <f t="shared" si="1048"/>
        <v>0</v>
      </c>
      <c r="CU210" s="72">
        <v>0</v>
      </c>
      <c r="CV210" s="71">
        <f t="shared" si="1049"/>
        <v>0</v>
      </c>
      <c r="CW210" s="86">
        <v>150</v>
      </c>
      <c r="CX210" s="71">
        <f>(CW210/12*9*$D210*$E210*$G210*$J210)+(CW210/12*3*$D210*$E210*$H210*$J210)</f>
        <v>6266367.4500000002</v>
      </c>
      <c r="CY210" s="72"/>
      <c r="CZ210" s="71">
        <f t="shared" si="1050"/>
        <v>0</v>
      </c>
      <c r="DA210" s="72">
        <v>0</v>
      </c>
      <c r="DB210" s="77">
        <f t="shared" si="1051"/>
        <v>0</v>
      </c>
      <c r="DC210" s="72">
        <v>0</v>
      </c>
      <c r="DD210" s="71">
        <f t="shared" si="1052"/>
        <v>0</v>
      </c>
      <c r="DE210" s="87"/>
      <c r="DF210" s="71">
        <f t="shared" si="1053"/>
        <v>0</v>
      </c>
      <c r="DG210" s="72"/>
      <c r="DH210" s="71">
        <f t="shared" si="1054"/>
        <v>0</v>
      </c>
      <c r="DI210" s="72"/>
      <c r="DJ210" s="71">
        <f t="shared" si="1055"/>
        <v>0</v>
      </c>
      <c r="DK210" s="72"/>
      <c r="DL210" s="79">
        <f t="shared" si="1056"/>
        <v>0</v>
      </c>
      <c r="DM210" s="81">
        <f t="shared" si="1006"/>
        <v>798</v>
      </c>
      <c r="DN210" s="79">
        <f t="shared" si="1006"/>
        <v>28825290.27</v>
      </c>
    </row>
    <row r="211" spans="1:118" ht="27" customHeight="1" x14ac:dyDescent="0.25">
      <c r="A211" s="82"/>
      <c r="B211" s="83">
        <v>177</v>
      </c>
      <c r="C211" s="65" t="s">
        <v>335</v>
      </c>
      <c r="D211" s="66">
        <v>22900</v>
      </c>
      <c r="E211" s="84">
        <v>2.11</v>
      </c>
      <c r="F211" s="84"/>
      <c r="G211" s="170">
        <v>0.7</v>
      </c>
      <c r="H211" s="171"/>
      <c r="I211" s="66">
        <v>1.4</v>
      </c>
      <c r="J211" s="66">
        <v>1.68</v>
      </c>
      <c r="K211" s="66">
        <v>2.23</v>
      </c>
      <c r="L211" s="69">
        <v>2.57</v>
      </c>
      <c r="M211" s="72"/>
      <c r="N211" s="71">
        <f t="shared" si="1008"/>
        <v>0</v>
      </c>
      <c r="O211" s="72"/>
      <c r="P211" s="72">
        <f t="shared" si="1009"/>
        <v>0</v>
      </c>
      <c r="Q211" s="72"/>
      <c r="R211" s="71">
        <f t="shared" si="1010"/>
        <v>0</v>
      </c>
      <c r="S211" s="72"/>
      <c r="T211" s="71">
        <f t="shared" si="1011"/>
        <v>0</v>
      </c>
      <c r="U211" s="72">
        <v>0</v>
      </c>
      <c r="V211" s="71">
        <f t="shared" si="1012"/>
        <v>0</v>
      </c>
      <c r="W211" s="72">
        <v>0</v>
      </c>
      <c r="X211" s="71">
        <f t="shared" si="1013"/>
        <v>0</v>
      </c>
      <c r="Y211" s="72"/>
      <c r="Z211" s="71">
        <f t="shared" si="1014"/>
        <v>0</v>
      </c>
      <c r="AA211" s="72">
        <f>4550-43</f>
        <v>4507</v>
      </c>
      <c r="AB211" s="71">
        <f>(AA211*$D211*$E211*$G211*$I211)</f>
        <v>213418258.33999997</v>
      </c>
      <c r="AC211" s="72"/>
      <c r="AD211" s="71">
        <f t="shared" si="1015"/>
        <v>0</v>
      </c>
      <c r="AE211" s="72">
        <v>0</v>
      </c>
      <c r="AF211" s="71">
        <f t="shared" si="1016"/>
        <v>0</v>
      </c>
      <c r="AG211" s="74"/>
      <c r="AH211" s="71">
        <f t="shared" si="1017"/>
        <v>0</v>
      </c>
      <c r="AI211" s="72">
        <v>91</v>
      </c>
      <c r="AJ211" s="71">
        <f t="shared" ref="AJ211" si="1057">(AI211*$D211*$E211*$G211*$I211)</f>
        <v>4309088.42</v>
      </c>
      <c r="AK211" s="86">
        <v>0</v>
      </c>
      <c r="AL211" s="71">
        <f t="shared" si="1018"/>
        <v>0</v>
      </c>
      <c r="AM211" s="72">
        <v>0</v>
      </c>
      <c r="AN211" s="77">
        <f t="shared" si="1019"/>
        <v>0</v>
      </c>
      <c r="AO211" s="72"/>
      <c r="AP211" s="71">
        <f t="shared" si="1020"/>
        <v>0</v>
      </c>
      <c r="AQ211" s="72">
        <v>0</v>
      </c>
      <c r="AR211" s="72">
        <f t="shared" si="1021"/>
        <v>0</v>
      </c>
      <c r="AS211" s="72">
        <v>0</v>
      </c>
      <c r="AT211" s="72">
        <f t="shared" si="1022"/>
        <v>0</v>
      </c>
      <c r="AU211" s="72">
        <v>0</v>
      </c>
      <c r="AV211" s="71">
        <f t="shared" si="1023"/>
        <v>0</v>
      </c>
      <c r="AW211" s="72">
        <v>0</v>
      </c>
      <c r="AX211" s="71">
        <f t="shared" si="1024"/>
        <v>0</v>
      </c>
      <c r="AY211" s="72">
        <v>0</v>
      </c>
      <c r="AZ211" s="71">
        <f t="shared" si="1025"/>
        <v>0</v>
      </c>
      <c r="BA211" s="72"/>
      <c r="BB211" s="71">
        <f t="shared" si="1026"/>
        <v>0</v>
      </c>
      <c r="BC211" s="72"/>
      <c r="BD211" s="71">
        <f t="shared" si="1027"/>
        <v>0</v>
      </c>
      <c r="BE211" s="72"/>
      <c r="BF211" s="71">
        <f t="shared" si="1028"/>
        <v>0</v>
      </c>
      <c r="BG211" s="72">
        <v>0</v>
      </c>
      <c r="BH211" s="71">
        <f t="shared" si="1029"/>
        <v>0</v>
      </c>
      <c r="BI211" s="72">
        <v>0</v>
      </c>
      <c r="BJ211" s="71">
        <f t="shared" si="1030"/>
        <v>0</v>
      </c>
      <c r="BK211" s="72">
        <v>0</v>
      </c>
      <c r="BL211" s="71">
        <f t="shared" si="1031"/>
        <v>0</v>
      </c>
      <c r="BM211" s="72"/>
      <c r="BN211" s="71">
        <f t="shared" si="1032"/>
        <v>0</v>
      </c>
      <c r="BO211" s="72"/>
      <c r="BP211" s="71">
        <f t="shared" si="1033"/>
        <v>0</v>
      </c>
      <c r="BQ211" s="72"/>
      <c r="BR211" s="71">
        <f t="shared" si="1034"/>
        <v>0</v>
      </c>
      <c r="BS211" s="72"/>
      <c r="BT211" s="71">
        <f t="shared" si="1035"/>
        <v>0</v>
      </c>
      <c r="BU211" s="72"/>
      <c r="BV211" s="71">
        <f t="shared" si="1036"/>
        <v>0</v>
      </c>
      <c r="BW211" s="72"/>
      <c r="BX211" s="71">
        <f t="shared" si="1037"/>
        <v>0</v>
      </c>
      <c r="BY211" s="72"/>
      <c r="BZ211" s="79">
        <f t="shared" si="1038"/>
        <v>0</v>
      </c>
      <c r="CA211" s="72">
        <v>0</v>
      </c>
      <c r="CB211" s="71">
        <f t="shared" si="1039"/>
        <v>0</v>
      </c>
      <c r="CC211" s="72">
        <v>0</v>
      </c>
      <c r="CD211" s="71">
        <f t="shared" si="1040"/>
        <v>0</v>
      </c>
      <c r="CE211" s="72">
        <v>0</v>
      </c>
      <c r="CF211" s="71">
        <f t="shared" si="1041"/>
        <v>0</v>
      </c>
      <c r="CG211" s="72"/>
      <c r="CH211" s="72">
        <f t="shared" si="1042"/>
        <v>0</v>
      </c>
      <c r="CI211" s="72"/>
      <c r="CJ211" s="71">
        <f t="shared" si="1043"/>
        <v>0</v>
      </c>
      <c r="CK211" s="72">
        <v>0</v>
      </c>
      <c r="CL211" s="71">
        <f t="shared" si="1044"/>
        <v>0</v>
      </c>
      <c r="CM211" s="72"/>
      <c r="CN211" s="71">
        <f t="shared" si="1045"/>
        <v>0</v>
      </c>
      <c r="CO211" s="72"/>
      <c r="CP211" s="71">
        <f t="shared" si="1046"/>
        <v>0</v>
      </c>
      <c r="CQ211" s="72"/>
      <c r="CR211" s="71">
        <f t="shared" si="1047"/>
        <v>0</v>
      </c>
      <c r="CS211" s="72"/>
      <c r="CT211" s="71">
        <f t="shared" si="1048"/>
        <v>0</v>
      </c>
      <c r="CU211" s="72">
        <v>0</v>
      </c>
      <c r="CV211" s="71">
        <f t="shared" si="1049"/>
        <v>0</v>
      </c>
      <c r="CW211" s="86">
        <v>40</v>
      </c>
      <c r="CX211" s="71">
        <f>(CW211*$D211*$E211*$G211*$J211)</f>
        <v>2272925.7599999998</v>
      </c>
      <c r="CY211" s="72"/>
      <c r="CZ211" s="71">
        <f t="shared" si="1050"/>
        <v>0</v>
      </c>
      <c r="DA211" s="72">
        <v>0</v>
      </c>
      <c r="DB211" s="77">
        <f t="shared" si="1051"/>
        <v>0</v>
      </c>
      <c r="DC211" s="72">
        <v>0</v>
      </c>
      <c r="DD211" s="71">
        <f t="shared" si="1052"/>
        <v>0</v>
      </c>
      <c r="DE211" s="87"/>
      <c r="DF211" s="71">
        <f t="shared" si="1053"/>
        <v>0</v>
      </c>
      <c r="DG211" s="72"/>
      <c r="DH211" s="71">
        <f t="shared" si="1054"/>
        <v>0</v>
      </c>
      <c r="DI211" s="72"/>
      <c r="DJ211" s="71">
        <f t="shared" si="1055"/>
        <v>0</v>
      </c>
      <c r="DK211" s="72"/>
      <c r="DL211" s="79">
        <f t="shared" si="1056"/>
        <v>0</v>
      </c>
      <c r="DM211" s="81">
        <f t="shared" si="1006"/>
        <v>4638</v>
      </c>
      <c r="DN211" s="79">
        <f t="shared" si="1006"/>
        <v>220000272.51999995</v>
      </c>
    </row>
    <row r="212" spans="1:118" ht="27" customHeight="1" x14ac:dyDescent="0.25">
      <c r="A212" s="82"/>
      <c r="B212" s="83">
        <v>178</v>
      </c>
      <c r="C212" s="65" t="s">
        <v>336</v>
      </c>
      <c r="D212" s="66">
        <v>22900</v>
      </c>
      <c r="E212" s="84">
        <v>2.33</v>
      </c>
      <c r="F212" s="84"/>
      <c r="G212" s="170">
        <v>0.7</v>
      </c>
      <c r="H212" s="136">
        <v>0.75</v>
      </c>
      <c r="I212" s="66">
        <v>1.4</v>
      </c>
      <c r="J212" s="66">
        <v>1.68</v>
      </c>
      <c r="K212" s="66">
        <v>2.23</v>
      </c>
      <c r="L212" s="69">
        <v>2.57</v>
      </c>
      <c r="M212" s="72"/>
      <c r="N212" s="71">
        <f t="shared" si="1008"/>
        <v>0</v>
      </c>
      <c r="O212" s="72"/>
      <c r="P212" s="72">
        <f t="shared" si="1009"/>
        <v>0</v>
      </c>
      <c r="Q212" s="72"/>
      <c r="R212" s="71">
        <f t="shared" si="1010"/>
        <v>0</v>
      </c>
      <c r="S212" s="72"/>
      <c r="T212" s="71">
        <f t="shared" si="1011"/>
        <v>0</v>
      </c>
      <c r="U212" s="72"/>
      <c r="V212" s="71">
        <f t="shared" si="1012"/>
        <v>0</v>
      </c>
      <c r="W212" s="72"/>
      <c r="X212" s="71">
        <f t="shared" si="1013"/>
        <v>0</v>
      </c>
      <c r="Y212" s="72"/>
      <c r="Z212" s="71">
        <f t="shared" si="1014"/>
        <v>0</v>
      </c>
      <c r="AA212" s="72">
        <v>367</v>
      </c>
      <c r="AB212" s="71">
        <f>(AA212/12*9*$D212*$E212*$G212*$I212)+(AA212/12*3*$D212*$E212*$H212*$I212)</f>
        <v>19533063.952499997</v>
      </c>
      <c r="AC212" s="72"/>
      <c r="AD212" s="71">
        <f t="shared" si="1015"/>
        <v>0</v>
      </c>
      <c r="AE212" s="72"/>
      <c r="AF212" s="71">
        <f t="shared" si="1016"/>
        <v>0</v>
      </c>
      <c r="AG212" s="74"/>
      <c r="AH212" s="71">
        <f t="shared" si="1017"/>
        <v>0</v>
      </c>
      <c r="AI212" s="72">
        <v>10</v>
      </c>
      <c r="AJ212" s="71">
        <f>(AI212/12*9*$D212*$E212*$G212*$I212)+(AI212/12*3*$D212*$E212*$H212*$I212)</f>
        <v>532236.07499999995</v>
      </c>
      <c r="AK212" s="86">
        <v>0</v>
      </c>
      <c r="AL212" s="71">
        <f t="shared" si="1018"/>
        <v>0</v>
      </c>
      <c r="AM212" s="72"/>
      <c r="AN212" s="77">
        <f t="shared" si="1019"/>
        <v>0</v>
      </c>
      <c r="AO212" s="72"/>
      <c r="AP212" s="71">
        <f t="shared" si="1020"/>
        <v>0</v>
      </c>
      <c r="AQ212" s="72"/>
      <c r="AR212" s="72">
        <f t="shared" si="1021"/>
        <v>0</v>
      </c>
      <c r="AS212" s="72"/>
      <c r="AT212" s="72">
        <f t="shared" si="1022"/>
        <v>0</v>
      </c>
      <c r="AU212" s="72"/>
      <c r="AV212" s="71">
        <f t="shared" si="1023"/>
        <v>0</v>
      </c>
      <c r="AW212" s="72"/>
      <c r="AX212" s="71">
        <f t="shared" si="1024"/>
        <v>0</v>
      </c>
      <c r="AY212" s="72"/>
      <c r="AZ212" s="71">
        <f t="shared" si="1025"/>
        <v>0</v>
      </c>
      <c r="BA212" s="72"/>
      <c r="BB212" s="71">
        <f t="shared" si="1026"/>
        <v>0</v>
      </c>
      <c r="BC212" s="72"/>
      <c r="BD212" s="71">
        <f t="shared" si="1027"/>
        <v>0</v>
      </c>
      <c r="BE212" s="72"/>
      <c r="BF212" s="71">
        <f t="shared" si="1028"/>
        <v>0</v>
      </c>
      <c r="BG212" s="72"/>
      <c r="BH212" s="71">
        <f t="shared" si="1029"/>
        <v>0</v>
      </c>
      <c r="BI212" s="72"/>
      <c r="BJ212" s="71">
        <f t="shared" si="1030"/>
        <v>0</v>
      </c>
      <c r="BK212" s="72"/>
      <c r="BL212" s="71">
        <f t="shared" si="1031"/>
        <v>0</v>
      </c>
      <c r="BM212" s="72"/>
      <c r="BN212" s="71">
        <f t="shared" si="1032"/>
        <v>0</v>
      </c>
      <c r="BO212" s="72"/>
      <c r="BP212" s="71">
        <f t="shared" si="1033"/>
        <v>0</v>
      </c>
      <c r="BQ212" s="72"/>
      <c r="BR212" s="71">
        <f t="shared" si="1034"/>
        <v>0</v>
      </c>
      <c r="BS212" s="72"/>
      <c r="BT212" s="71">
        <f t="shared" si="1035"/>
        <v>0</v>
      </c>
      <c r="BU212" s="72"/>
      <c r="BV212" s="71">
        <f t="shared" si="1036"/>
        <v>0</v>
      </c>
      <c r="BW212" s="72"/>
      <c r="BX212" s="71">
        <f t="shared" si="1037"/>
        <v>0</v>
      </c>
      <c r="BY212" s="72"/>
      <c r="BZ212" s="79">
        <f t="shared" si="1038"/>
        <v>0</v>
      </c>
      <c r="CA212" s="72"/>
      <c r="CB212" s="71">
        <f t="shared" si="1039"/>
        <v>0</v>
      </c>
      <c r="CC212" s="72"/>
      <c r="CD212" s="71">
        <f t="shared" si="1040"/>
        <v>0</v>
      </c>
      <c r="CE212" s="72"/>
      <c r="CF212" s="71">
        <f t="shared" si="1041"/>
        <v>0</v>
      </c>
      <c r="CG212" s="72"/>
      <c r="CH212" s="72">
        <f t="shared" si="1042"/>
        <v>0</v>
      </c>
      <c r="CI212" s="72"/>
      <c r="CJ212" s="71">
        <f t="shared" si="1043"/>
        <v>0</v>
      </c>
      <c r="CK212" s="72"/>
      <c r="CL212" s="71">
        <f t="shared" si="1044"/>
        <v>0</v>
      </c>
      <c r="CM212" s="72"/>
      <c r="CN212" s="71">
        <f t="shared" si="1045"/>
        <v>0</v>
      </c>
      <c r="CO212" s="72"/>
      <c r="CP212" s="71">
        <f t="shared" si="1046"/>
        <v>0</v>
      </c>
      <c r="CQ212" s="72"/>
      <c r="CR212" s="71">
        <f t="shared" si="1047"/>
        <v>0</v>
      </c>
      <c r="CS212" s="72"/>
      <c r="CT212" s="71">
        <f t="shared" si="1048"/>
        <v>0</v>
      </c>
      <c r="CU212" s="72"/>
      <c r="CV212" s="71">
        <f t="shared" si="1049"/>
        <v>0</v>
      </c>
      <c r="CW212" s="86">
        <v>0</v>
      </c>
      <c r="CX212" s="71">
        <f>(CW212/12*9*$D212*$E212*$G212*$J212)+(CW212/12*3*$D212*$E212*$H212*$J212)</f>
        <v>0</v>
      </c>
      <c r="CY212" s="72"/>
      <c r="CZ212" s="71">
        <f t="shared" si="1050"/>
        <v>0</v>
      </c>
      <c r="DA212" s="72"/>
      <c r="DB212" s="77">
        <f t="shared" si="1051"/>
        <v>0</v>
      </c>
      <c r="DC212" s="72"/>
      <c r="DD212" s="71">
        <f t="shared" si="1052"/>
        <v>0</v>
      </c>
      <c r="DE212" s="87"/>
      <c r="DF212" s="71">
        <f t="shared" si="1053"/>
        <v>0</v>
      </c>
      <c r="DG212" s="72"/>
      <c r="DH212" s="71">
        <f t="shared" si="1054"/>
        <v>0</v>
      </c>
      <c r="DI212" s="72"/>
      <c r="DJ212" s="71">
        <f t="shared" si="1055"/>
        <v>0</v>
      </c>
      <c r="DK212" s="72"/>
      <c r="DL212" s="79">
        <f t="shared" si="1056"/>
        <v>0</v>
      </c>
      <c r="DM212" s="81">
        <f t="shared" si="1006"/>
        <v>377</v>
      </c>
      <c r="DN212" s="79">
        <f t="shared" si="1006"/>
        <v>20065300.027499996</v>
      </c>
    </row>
    <row r="213" spans="1:118" ht="15" customHeight="1" x14ac:dyDescent="0.25">
      <c r="A213" s="82"/>
      <c r="B213" s="83">
        <v>179</v>
      </c>
      <c r="C213" s="65" t="s">
        <v>337</v>
      </c>
      <c r="D213" s="66">
        <v>22900</v>
      </c>
      <c r="E213" s="84">
        <v>0.51</v>
      </c>
      <c r="F213" s="84"/>
      <c r="G213" s="67">
        <v>1</v>
      </c>
      <c r="H213" s="68"/>
      <c r="I213" s="66">
        <v>1.4</v>
      </c>
      <c r="J213" s="66">
        <v>1.68</v>
      </c>
      <c r="K213" s="66">
        <v>2.23</v>
      </c>
      <c r="L213" s="69">
        <v>2.57</v>
      </c>
      <c r="M213" s="72"/>
      <c r="N213" s="71">
        <f t="shared" ref="N213:N274" si="1058">(M213*$D213*$E213*$G213*$I213*$N$12)</f>
        <v>0</v>
      </c>
      <c r="O213" s="72"/>
      <c r="P213" s="72">
        <f>(O213*$D213*$E213*$G213*$I213*$P$12)</f>
        <v>0</v>
      </c>
      <c r="Q213" s="72"/>
      <c r="R213" s="71">
        <f>(Q213*$D213*$E213*$G213*$I213*$R$12)</f>
        <v>0</v>
      </c>
      <c r="S213" s="72"/>
      <c r="T213" s="71">
        <f t="shared" ref="T213:T214" si="1059">(S213/12*7*$D213*$E213*$G213*$I213*$T$12)+(S213/12*5*$D213*$E213*$G213*$I213*$T$13)</f>
        <v>0</v>
      </c>
      <c r="U213" s="72">
        <v>0</v>
      </c>
      <c r="V213" s="71">
        <f>(U213*$D213*$E213*$G213*$I213*$V$12)</f>
        <v>0</v>
      </c>
      <c r="W213" s="72">
        <v>0</v>
      </c>
      <c r="X213" s="71">
        <f>(W213*$D213*$E213*$G213*$I213*$X$12)</f>
        <v>0</v>
      </c>
      <c r="Y213" s="72"/>
      <c r="Z213" s="71">
        <f>(Y213*$D213*$E213*$G213*$I213*$Z$12)</f>
        <v>0</v>
      </c>
      <c r="AA213" s="72"/>
      <c r="AB213" s="71">
        <f>(AA213*$D213*$E213*$G213*$I213*$AB$12)</f>
        <v>0</v>
      </c>
      <c r="AC213" s="72"/>
      <c r="AD213" s="71">
        <f>(AC213*$D213*$E213*$G213*$I213*$AD$12)</f>
        <v>0</v>
      </c>
      <c r="AE213" s="72">
        <v>0</v>
      </c>
      <c r="AF213" s="71">
        <f>(AE213*$D213*$E213*$G213*$I213*$AF$12)</f>
        <v>0</v>
      </c>
      <c r="AG213" s="74"/>
      <c r="AH213" s="71">
        <f>(AG213*$D213*$E213*$G213*$I213*$AH$12)</f>
        <v>0</v>
      </c>
      <c r="AI213" s="72">
        <v>1480</v>
      </c>
      <c r="AJ213" s="71">
        <f>(AI213*$D213*$E213*$G213*$I213*$AJ$12)</f>
        <v>26618776.800000001</v>
      </c>
      <c r="AK213" s="86"/>
      <c r="AL213" s="71">
        <f>(AK213*$D213*$E213*$G213*$J213*$AL$12)</f>
        <v>0</v>
      </c>
      <c r="AM213" s="72">
        <v>0</v>
      </c>
      <c r="AN213" s="77">
        <f>(AM213*$D213*$E213*$G213*$J213*$AN$12)</f>
        <v>0</v>
      </c>
      <c r="AO213" s="72"/>
      <c r="AP213" s="71">
        <f>(AO213*$D213*$E213*$G213*$I213*$AP$12)</f>
        <v>0</v>
      </c>
      <c r="AQ213" s="72">
        <v>5</v>
      </c>
      <c r="AR213" s="72">
        <f>(AQ213*$D213*$E213*$G213*$I213*$AR$12)</f>
        <v>73577.7</v>
      </c>
      <c r="AS213" s="72">
        <v>0</v>
      </c>
      <c r="AT213" s="72">
        <f>(AS213*$D213*$E213*$G213*$I213*$AT$12)</f>
        <v>0</v>
      </c>
      <c r="AU213" s="72">
        <v>0</v>
      </c>
      <c r="AV213" s="71">
        <f>(AU213*$D213*$E213*$G213*$I213*$AV$12)</f>
        <v>0</v>
      </c>
      <c r="AW213" s="72">
        <v>0</v>
      </c>
      <c r="AX213" s="71">
        <f>(AW213*$D213*$E213*$G213*$I213*$AX$12)</f>
        <v>0</v>
      </c>
      <c r="AY213" s="72">
        <v>0</v>
      </c>
      <c r="AZ213" s="71">
        <f>(AY213*$D213*$E213*$G213*$I213*$AZ$12)</f>
        <v>0</v>
      </c>
      <c r="BA213" s="72"/>
      <c r="BB213" s="71">
        <f>(BA213*$D213*$E213*$G213*$I213*$BB$12)</f>
        <v>0</v>
      </c>
      <c r="BC213" s="72"/>
      <c r="BD213" s="71">
        <f>(BC213*$D213*$E213*$G213*$I213*$BD$12)</f>
        <v>0</v>
      </c>
      <c r="BE213" s="72">
        <v>2</v>
      </c>
      <c r="BF213" s="71">
        <f>(BE213*$D213*$E213*$G213*$J213*$BF$12)</f>
        <v>39241.439999999995</v>
      </c>
      <c r="BG213" s="72"/>
      <c r="BH213" s="71">
        <f>(BG213*$D213*$E213*$G213*$J213*$BH$12)</f>
        <v>0</v>
      </c>
      <c r="BI213" s="72"/>
      <c r="BJ213" s="71">
        <f>(BI213*$D213*$E213*$G213*$J213*$BJ$12)</f>
        <v>0</v>
      </c>
      <c r="BK213" s="72">
        <v>0</v>
      </c>
      <c r="BL213" s="71">
        <f>(BK213*$D213*$E213*$G213*$J213*$BL$12)</f>
        <v>0</v>
      </c>
      <c r="BM213" s="72"/>
      <c r="BN213" s="71">
        <f>(BM213*$D213*$E213*$G213*$J213*$BN$12)</f>
        <v>0</v>
      </c>
      <c r="BO213" s="72"/>
      <c r="BP213" s="71">
        <f>(BO213*$D213*$E213*$G213*$J213*$BP$12)</f>
        <v>0</v>
      </c>
      <c r="BQ213" s="72"/>
      <c r="BR213" s="71">
        <f>(BQ213*$D213*$E213*$G213*$J213*$BR$12)</f>
        <v>0</v>
      </c>
      <c r="BS213" s="72"/>
      <c r="BT213" s="71">
        <f>(BS213*$D213*$E213*$G213*$J213*$BT$12)</f>
        <v>0</v>
      </c>
      <c r="BU213" s="72">
        <v>5</v>
      </c>
      <c r="BV213" s="71">
        <f>(BU213*$D213*$E213*$G213*$J213*$BV$12)</f>
        <v>122629.49999999999</v>
      </c>
      <c r="BW213" s="72"/>
      <c r="BX213" s="71">
        <f>(BW213*$D213*$E213*$G213*$J213*$BX$12)</f>
        <v>0</v>
      </c>
      <c r="BY213" s="72"/>
      <c r="BZ213" s="79">
        <f>(BY213*$D213*$E213*$G213*$J213*$BZ$12)</f>
        <v>0</v>
      </c>
      <c r="CA213" s="72">
        <v>0</v>
      </c>
      <c r="CB213" s="71">
        <f>(CA213*$D213*$E213*$G213*$I213*$CB$12)</f>
        <v>0</v>
      </c>
      <c r="CC213" s="72">
        <v>0</v>
      </c>
      <c r="CD213" s="71">
        <f>(CC213*$D213*$E213*$G213*$I213*$CD$12)</f>
        <v>0</v>
      </c>
      <c r="CE213" s="72">
        <v>0</v>
      </c>
      <c r="CF213" s="71">
        <f>(CE213*$D213*$E213*$G213*$I213*$CF$12)</f>
        <v>0</v>
      </c>
      <c r="CG213" s="72"/>
      <c r="CH213" s="72">
        <f>(CG213*$D213*$E213*$G213*$I213*$CH$12)</f>
        <v>0</v>
      </c>
      <c r="CI213" s="72"/>
      <c r="CJ213" s="71">
        <f>(CI213*$D213*$E213*$G213*$J213*$CJ$12)</f>
        <v>0</v>
      </c>
      <c r="CK213" s="72">
        <v>0</v>
      </c>
      <c r="CL213" s="71">
        <f>(CK213*$D213*$E213*$G213*$I213*$CL$12)</f>
        <v>0</v>
      </c>
      <c r="CM213" s="72"/>
      <c r="CN213" s="71">
        <f>(CM213*$D213*$E213*$G213*$I213*$CN$12)</f>
        <v>0</v>
      </c>
      <c r="CO213" s="72"/>
      <c r="CP213" s="71">
        <f>(CO213*$D213*$E213*$G213*$I213*$CP$12)</f>
        <v>0</v>
      </c>
      <c r="CQ213" s="72"/>
      <c r="CR213" s="71">
        <f>(CQ213*$D213*$E213*$G213*$I213*$CR$12)</f>
        <v>0</v>
      </c>
      <c r="CS213" s="72"/>
      <c r="CT213" s="71">
        <f>(CS213*$D213*$E213*$G213*$I213*$CT$12)</f>
        <v>0</v>
      </c>
      <c r="CU213" s="72">
        <v>0</v>
      </c>
      <c r="CV213" s="71">
        <f>(CU213*$D213*$E213*$G213*$J213*$CV$12)</f>
        <v>0</v>
      </c>
      <c r="CW213" s="86">
        <f>730+58</f>
        <v>788</v>
      </c>
      <c r="CX213" s="71">
        <f>(CW213*$D213*$E213*$G213*$J213*$CX$12)</f>
        <v>13915014.624</v>
      </c>
      <c r="CY213" s="72"/>
      <c r="CZ213" s="71">
        <f>(CY213*$D213*$E213*$G213*$I213*$CZ$12)</f>
        <v>0</v>
      </c>
      <c r="DA213" s="72">
        <v>0</v>
      </c>
      <c r="DB213" s="77">
        <f>(DA213*$D213*$E213*$G213*$J213*$DB$12)</f>
        <v>0</v>
      </c>
      <c r="DC213" s="72">
        <v>0</v>
      </c>
      <c r="DD213" s="71">
        <f>(DC213*$D213*$E213*$G213*$J213*$DD$12)</f>
        <v>0</v>
      </c>
      <c r="DE213" s="87">
        <v>1</v>
      </c>
      <c r="DF213" s="71">
        <f>(DE213*$D213*$E213*$G213*$J213*$DF$12)</f>
        <v>23544.863999999998</v>
      </c>
      <c r="DG213" s="72">
        <v>33</v>
      </c>
      <c r="DH213" s="71">
        <f>(DG213*$D213*$E213*$G213*$J213*$DH$12)</f>
        <v>731656.64879999997</v>
      </c>
      <c r="DI213" s="72"/>
      <c r="DJ213" s="71">
        <f>(DI213*$D213*$E213*$G213*$K213*$DJ$12)</f>
        <v>0</v>
      </c>
      <c r="DK213" s="72"/>
      <c r="DL213" s="79">
        <f>(DK213*$D213*$E213*$G213*$L213*$DL$12)</f>
        <v>0</v>
      </c>
      <c r="DM213" s="81">
        <f t="shared" si="1006"/>
        <v>2314</v>
      </c>
      <c r="DN213" s="79">
        <f t="shared" si="1006"/>
        <v>41524441.576800004</v>
      </c>
    </row>
    <row r="214" spans="1:118" ht="15.75" customHeight="1" x14ac:dyDescent="0.25">
      <c r="A214" s="82"/>
      <c r="B214" s="83">
        <v>180</v>
      </c>
      <c r="C214" s="65" t="s">
        <v>338</v>
      </c>
      <c r="D214" s="66">
        <v>22900</v>
      </c>
      <c r="E214" s="84">
        <v>0.66</v>
      </c>
      <c r="F214" s="84"/>
      <c r="G214" s="67">
        <v>1</v>
      </c>
      <c r="H214" s="68"/>
      <c r="I214" s="66">
        <v>1.4</v>
      </c>
      <c r="J214" s="66">
        <v>1.68</v>
      </c>
      <c r="K214" s="66">
        <v>2.23</v>
      </c>
      <c r="L214" s="69">
        <v>2.57</v>
      </c>
      <c r="M214" s="72"/>
      <c r="N214" s="71">
        <f t="shared" si="1058"/>
        <v>0</v>
      </c>
      <c r="O214" s="72"/>
      <c r="P214" s="72">
        <f>(O214*$D214*$E214*$G214*$I214*$P$12)</f>
        <v>0</v>
      </c>
      <c r="Q214" s="72"/>
      <c r="R214" s="71">
        <f>(Q214*$D214*$E214*$G214*$I214*$R$12)</f>
        <v>0</v>
      </c>
      <c r="S214" s="72"/>
      <c r="T214" s="71">
        <f t="shared" si="1059"/>
        <v>0</v>
      </c>
      <c r="U214" s="72"/>
      <c r="V214" s="71">
        <f>(U214*$D214*$E214*$G214*$I214*$V$12)</f>
        <v>0</v>
      </c>
      <c r="W214" s="72"/>
      <c r="X214" s="71">
        <f>(W214*$D214*$E214*$G214*$I214*$X$12)</f>
        <v>0</v>
      </c>
      <c r="Y214" s="72"/>
      <c r="Z214" s="71">
        <f>(Y214*$D214*$E214*$G214*$I214*$Z$12)</f>
        <v>0</v>
      </c>
      <c r="AA214" s="72"/>
      <c r="AB214" s="71">
        <f>(AA214*$D214*$E214*$G214*$I214*$AB$12)</f>
        <v>0</v>
      </c>
      <c r="AC214" s="72"/>
      <c r="AD214" s="71">
        <f>(AC214*$D214*$E214*$G214*$I214*$AD$12)</f>
        <v>0</v>
      </c>
      <c r="AE214" s="72"/>
      <c r="AF214" s="71">
        <f>(AE214*$D214*$E214*$G214*$I214*$AF$12)</f>
        <v>0</v>
      </c>
      <c r="AG214" s="74"/>
      <c r="AH214" s="71">
        <f>(AG214*$D214*$E214*$G214*$I214*$AH$12)</f>
        <v>0</v>
      </c>
      <c r="AI214" s="72">
        <v>250</v>
      </c>
      <c r="AJ214" s="71">
        <f>(AI214*$D214*$E214*$G214*$I214*$AJ$12)</f>
        <v>5818890.0000000009</v>
      </c>
      <c r="AK214" s="86">
        <v>0</v>
      </c>
      <c r="AL214" s="71">
        <f>(AK214*$D214*$E214*$G214*$J214*$AL$12)</f>
        <v>0</v>
      </c>
      <c r="AM214" s="72"/>
      <c r="AN214" s="77">
        <f>(AM214*$D214*$E214*$G214*$J214*$AN$12)</f>
        <v>0</v>
      </c>
      <c r="AO214" s="72"/>
      <c r="AP214" s="71">
        <f>(AO214*$D214*$E214*$G214*$I214*$AP$12)</f>
        <v>0</v>
      </c>
      <c r="AQ214" s="72"/>
      <c r="AR214" s="72">
        <f>(AQ214*$D214*$E214*$G214*$I214*$AR$12)</f>
        <v>0</v>
      </c>
      <c r="AS214" s="72"/>
      <c r="AT214" s="72">
        <f>(AS214*$D214*$E214*$G214*$I214*$AT$12)</f>
        <v>0</v>
      </c>
      <c r="AU214" s="72"/>
      <c r="AV214" s="71">
        <f>(AU214*$D214*$E214*$G214*$I214*$AV$12)</f>
        <v>0</v>
      </c>
      <c r="AW214" s="72"/>
      <c r="AX214" s="71">
        <f>(AW214*$D214*$E214*$G214*$I214*$AX$12)</f>
        <v>0</v>
      </c>
      <c r="AY214" s="72"/>
      <c r="AZ214" s="71">
        <f>(AY214*$D214*$E214*$G214*$I214*$AZ$12)</f>
        <v>0</v>
      </c>
      <c r="BA214" s="72"/>
      <c r="BB214" s="71">
        <f>(BA214*$D214*$E214*$G214*$I214*$BB$12)</f>
        <v>0</v>
      </c>
      <c r="BC214" s="72"/>
      <c r="BD214" s="71">
        <f>(BC214*$D214*$E214*$G214*$I214*$BD$12)</f>
        <v>0</v>
      </c>
      <c r="BE214" s="72"/>
      <c r="BF214" s="71">
        <f>(BE214*$D214*$E214*$G214*$J214*$BF$12)</f>
        <v>0</v>
      </c>
      <c r="BG214" s="72">
        <v>4</v>
      </c>
      <c r="BH214" s="71">
        <f>(BG214*$D214*$E214*$G214*$J214*$BH$12)</f>
        <v>101566.08</v>
      </c>
      <c r="BI214" s="72"/>
      <c r="BJ214" s="71">
        <f>(BI214*$D214*$E214*$G214*$J214*$BJ$12)</f>
        <v>0</v>
      </c>
      <c r="BK214" s="72"/>
      <c r="BL214" s="71">
        <f>(BK214*$D214*$E214*$G214*$J214*$BL$12)</f>
        <v>0</v>
      </c>
      <c r="BM214" s="72"/>
      <c r="BN214" s="71">
        <f>(BM214*$D214*$E214*$G214*$J214*$BN$12)</f>
        <v>0</v>
      </c>
      <c r="BO214" s="72"/>
      <c r="BP214" s="71">
        <f>(BO214*$D214*$E214*$G214*$J214*$BP$12)</f>
        <v>0</v>
      </c>
      <c r="BQ214" s="72"/>
      <c r="BR214" s="71">
        <f>(BQ214*$D214*$E214*$G214*$J214*$BR$12)</f>
        <v>0</v>
      </c>
      <c r="BS214" s="72"/>
      <c r="BT214" s="71">
        <f>(BS214*$D214*$E214*$G214*$J214*$BT$12)</f>
        <v>0</v>
      </c>
      <c r="BU214" s="72"/>
      <c r="BV214" s="71">
        <f>(BU214*$D214*$E214*$G214*$J214*$BV$12)</f>
        <v>0</v>
      </c>
      <c r="BW214" s="72"/>
      <c r="BX214" s="71">
        <f>(BW214*$D214*$E214*$G214*$J214*$BX$12)</f>
        <v>0</v>
      </c>
      <c r="BY214" s="72"/>
      <c r="BZ214" s="79">
        <f>(BY214*$D214*$E214*$G214*$J214*$BZ$12)</f>
        <v>0</v>
      </c>
      <c r="CA214" s="72"/>
      <c r="CB214" s="71">
        <f>(CA214*$D214*$E214*$G214*$I214*$CB$12)</f>
        <v>0</v>
      </c>
      <c r="CC214" s="72"/>
      <c r="CD214" s="71">
        <f>(CC214*$D214*$E214*$G214*$I214*$CD$12)</f>
        <v>0</v>
      </c>
      <c r="CE214" s="72"/>
      <c r="CF214" s="71">
        <f>(CE214*$D214*$E214*$G214*$I214*$CF$12)</f>
        <v>0</v>
      </c>
      <c r="CG214" s="72"/>
      <c r="CH214" s="72">
        <f>(CG214*$D214*$E214*$G214*$I214*$CH$12)</f>
        <v>0</v>
      </c>
      <c r="CI214" s="72"/>
      <c r="CJ214" s="71">
        <f>(CI214*$D214*$E214*$G214*$J214*$CJ$12)</f>
        <v>0</v>
      </c>
      <c r="CK214" s="72"/>
      <c r="CL214" s="71">
        <f>(CK214*$D214*$E214*$G214*$I214*$CL$12)</f>
        <v>0</v>
      </c>
      <c r="CM214" s="72"/>
      <c r="CN214" s="71">
        <f>(CM214*$D214*$E214*$G214*$I214*$CN$12)</f>
        <v>0</v>
      </c>
      <c r="CO214" s="72"/>
      <c r="CP214" s="71">
        <f>(CO214*$D214*$E214*$G214*$I214*$CP$12)</f>
        <v>0</v>
      </c>
      <c r="CQ214" s="72"/>
      <c r="CR214" s="71">
        <f>(CQ214*$D214*$E214*$G214*$I214*$CR$12)</f>
        <v>0</v>
      </c>
      <c r="CS214" s="72"/>
      <c r="CT214" s="71">
        <f>(CS214*$D214*$E214*$G214*$I214*$CT$12)</f>
        <v>0</v>
      </c>
      <c r="CU214" s="72"/>
      <c r="CV214" s="71">
        <f>(CU214*$D214*$E214*$G214*$J214*$CV$12)</f>
        <v>0</v>
      </c>
      <c r="CW214" s="86">
        <v>80</v>
      </c>
      <c r="CX214" s="71">
        <f>(CW214*$D214*$E214*$G214*$J214*$CX$12)</f>
        <v>1828189.44</v>
      </c>
      <c r="CY214" s="72"/>
      <c r="CZ214" s="71">
        <f>(CY214*$D214*$E214*$G214*$I214*$CZ$12)</f>
        <v>0</v>
      </c>
      <c r="DA214" s="72"/>
      <c r="DB214" s="77">
        <f>(DA214*$D214*$E214*$G214*$J214*$DB$12)</f>
        <v>0</v>
      </c>
      <c r="DC214" s="72"/>
      <c r="DD214" s="71">
        <f>(DC214*$D214*$E214*$G214*$J214*$DD$12)</f>
        <v>0</v>
      </c>
      <c r="DE214" s="87"/>
      <c r="DF214" s="71">
        <f>(DE214*$D214*$E214*$G214*$J214*$DF$12)</f>
        <v>0</v>
      </c>
      <c r="DG214" s="72"/>
      <c r="DH214" s="71">
        <f>(DG214*$D214*$E214*$G214*$J214*$DH$12)</f>
        <v>0</v>
      </c>
      <c r="DI214" s="72"/>
      <c r="DJ214" s="71">
        <f>(DI214*$D214*$E214*$G214*$K214*$DJ$12)</f>
        <v>0</v>
      </c>
      <c r="DK214" s="72"/>
      <c r="DL214" s="79">
        <f>(DK214*$D214*$E214*$G214*$L214*$DL$12)</f>
        <v>0</v>
      </c>
      <c r="DM214" s="81">
        <f t="shared" si="1006"/>
        <v>334</v>
      </c>
      <c r="DN214" s="79">
        <f t="shared" si="1006"/>
        <v>7748645.5200000014</v>
      </c>
    </row>
    <row r="215" spans="1:118" ht="15.75" customHeight="1" x14ac:dyDescent="0.25">
      <c r="A215" s="82">
        <v>22</v>
      </c>
      <c r="B215" s="146"/>
      <c r="C215" s="144" t="s">
        <v>339</v>
      </c>
      <c r="D215" s="66">
        <v>22900</v>
      </c>
      <c r="E215" s="147">
        <v>0.8</v>
      </c>
      <c r="F215" s="147"/>
      <c r="G215" s="67">
        <v>1</v>
      </c>
      <c r="H215" s="68"/>
      <c r="I215" s="66">
        <v>1.4</v>
      </c>
      <c r="J215" s="66">
        <v>1.68</v>
      </c>
      <c r="K215" s="66">
        <v>2.23</v>
      </c>
      <c r="L215" s="69">
        <v>2.57</v>
      </c>
      <c r="M215" s="92">
        <f>SUM(M216:M219)</f>
        <v>0</v>
      </c>
      <c r="N215" s="92">
        <f t="shared" ref="N215:BY215" si="1060">SUM(N216:N219)</f>
        <v>0</v>
      </c>
      <c r="O215" s="92">
        <f t="shared" si="1060"/>
        <v>0</v>
      </c>
      <c r="P215" s="92">
        <f t="shared" si="1060"/>
        <v>0</v>
      </c>
      <c r="Q215" s="92">
        <f t="shared" si="1060"/>
        <v>269</v>
      </c>
      <c r="R215" s="92">
        <f t="shared" si="1060"/>
        <v>10509973.32</v>
      </c>
      <c r="S215" s="92">
        <f t="shared" si="1060"/>
        <v>0</v>
      </c>
      <c r="T215" s="92">
        <f t="shared" si="1060"/>
        <v>0</v>
      </c>
      <c r="U215" s="92">
        <f t="shared" si="1060"/>
        <v>0</v>
      </c>
      <c r="V215" s="92">
        <f t="shared" si="1060"/>
        <v>0</v>
      </c>
      <c r="W215" s="92">
        <f t="shared" si="1060"/>
        <v>0</v>
      </c>
      <c r="X215" s="92">
        <f t="shared" si="1060"/>
        <v>0</v>
      </c>
      <c r="Y215" s="92">
        <f t="shared" si="1060"/>
        <v>0</v>
      </c>
      <c r="Z215" s="92">
        <f t="shared" si="1060"/>
        <v>0</v>
      </c>
      <c r="AA215" s="92">
        <f t="shared" si="1060"/>
        <v>0</v>
      </c>
      <c r="AB215" s="92">
        <f t="shared" si="1060"/>
        <v>0</v>
      </c>
      <c r="AC215" s="92">
        <f t="shared" si="1060"/>
        <v>0</v>
      </c>
      <c r="AD215" s="92">
        <f t="shared" si="1060"/>
        <v>0</v>
      </c>
      <c r="AE215" s="92">
        <f t="shared" si="1060"/>
        <v>0</v>
      </c>
      <c r="AF215" s="92">
        <f t="shared" si="1060"/>
        <v>0</v>
      </c>
      <c r="AG215" s="92">
        <f t="shared" si="1060"/>
        <v>0</v>
      </c>
      <c r="AH215" s="92">
        <f t="shared" si="1060"/>
        <v>0</v>
      </c>
      <c r="AI215" s="92">
        <f t="shared" si="1060"/>
        <v>7</v>
      </c>
      <c r="AJ215" s="92">
        <f t="shared" si="1060"/>
        <v>96276.18</v>
      </c>
      <c r="AK215" s="92">
        <f t="shared" si="1060"/>
        <v>0</v>
      </c>
      <c r="AL215" s="92">
        <f t="shared" si="1060"/>
        <v>0</v>
      </c>
      <c r="AM215" s="92">
        <f t="shared" si="1060"/>
        <v>0</v>
      </c>
      <c r="AN215" s="92">
        <f t="shared" si="1060"/>
        <v>0</v>
      </c>
      <c r="AO215" s="92">
        <v>0</v>
      </c>
      <c r="AP215" s="92">
        <f t="shared" si="1060"/>
        <v>0</v>
      </c>
      <c r="AQ215" s="92">
        <f t="shared" si="1060"/>
        <v>0</v>
      </c>
      <c r="AR215" s="92">
        <f t="shared" si="1060"/>
        <v>0</v>
      </c>
      <c r="AS215" s="92">
        <f t="shared" si="1060"/>
        <v>0</v>
      </c>
      <c r="AT215" s="92">
        <f t="shared" si="1060"/>
        <v>0</v>
      </c>
      <c r="AU215" s="92">
        <f t="shared" si="1060"/>
        <v>0</v>
      </c>
      <c r="AV215" s="92">
        <f t="shared" si="1060"/>
        <v>0</v>
      </c>
      <c r="AW215" s="92">
        <f t="shared" si="1060"/>
        <v>0</v>
      </c>
      <c r="AX215" s="92">
        <f t="shared" si="1060"/>
        <v>0</v>
      </c>
      <c r="AY215" s="92">
        <f t="shared" si="1060"/>
        <v>0</v>
      </c>
      <c r="AZ215" s="92">
        <f t="shared" si="1060"/>
        <v>0</v>
      </c>
      <c r="BA215" s="92">
        <f t="shared" si="1060"/>
        <v>90</v>
      </c>
      <c r="BB215" s="92">
        <f t="shared" si="1060"/>
        <v>1237836.6000000001</v>
      </c>
      <c r="BC215" s="92">
        <f t="shared" si="1060"/>
        <v>16</v>
      </c>
      <c r="BD215" s="92">
        <f t="shared" si="1060"/>
        <v>220059.84000000003</v>
      </c>
      <c r="BE215" s="92">
        <f t="shared" si="1060"/>
        <v>40</v>
      </c>
      <c r="BF215" s="92">
        <f t="shared" si="1060"/>
        <v>712501.44</v>
      </c>
      <c r="BG215" s="92">
        <f t="shared" si="1060"/>
        <v>20</v>
      </c>
      <c r="BH215" s="92">
        <f t="shared" si="1060"/>
        <v>300081.59999999998</v>
      </c>
      <c r="BI215" s="92">
        <f t="shared" si="1060"/>
        <v>78</v>
      </c>
      <c r="BJ215" s="92">
        <f t="shared" si="1060"/>
        <v>1668838.4159999997</v>
      </c>
      <c r="BK215" s="92">
        <f t="shared" si="1060"/>
        <v>0</v>
      </c>
      <c r="BL215" s="92">
        <f t="shared" si="1060"/>
        <v>0</v>
      </c>
      <c r="BM215" s="92">
        <f t="shared" si="1060"/>
        <v>53</v>
      </c>
      <c r="BN215" s="92">
        <f t="shared" si="1060"/>
        <v>874737.86400000006</v>
      </c>
      <c r="BO215" s="92">
        <f t="shared" si="1060"/>
        <v>9</v>
      </c>
      <c r="BP215" s="92">
        <f t="shared" si="1060"/>
        <v>191205.84</v>
      </c>
      <c r="BQ215" s="92">
        <f t="shared" si="1060"/>
        <v>36</v>
      </c>
      <c r="BR215" s="92">
        <f t="shared" si="1060"/>
        <v>675183.6</v>
      </c>
      <c r="BS215" s="92">
        <f t="shared" si="1060"/>
        <v>19</v>
      </c>
      <c r="BT215" s="92">
        <f t="shared" si="1060"/>
        <v>256569.76799999998</v>
      </c>
      <c r="BU215" s="92">
        <f t="shared" si="1060"/>
        <v>19</v>
      </c>
      <c r="BV215" s="92">
        <f t="shared" si="1060"/>
        <v>356346.89999999997</v>
      </c>
      <c r="BW215" s="92">
        <f t="shared" si="1060"/>
        <v>31</v>
      </c>
      <c r="BX215" s="92">
        <f t="shared" si="1060"/>
        <v>1644678</v>
      </c>
      <c r="BY215" s="92">
        <f t="shared" si="1060"/>
        <v>12</v>
      </c>
      <c r="BZ215" s="92">
        <f t="shared" ref="BZ215:DN215" si="1061">SUM(BZ216:BZ219)</f>
        <v>180048.96</v>
      </c>
      <c r="CA215" s="92">
        <f t="shared" si="1061"/>
        <v>0</v>
      </c>
      <c r="CB215" s="92">
        <f t="shared" si="1061"/>
        <v>0</v>
      </c>
      <c r="CC215" s="92">
        <f t="shared" si="1061"/>
        <v>1</v>
      </c>
      <c r="CD215" s="92">
        <f t="shared" si="1061"/>
        <v>40212.858</v>
      </c>
      <c r="CE215" s="92">
        <f t="shared" si="1061"/>
        <v>0</v>
      </c>
      <c r="CF215" s="92">
        <f t="shared" si="1061"/>
        <v>0</v>
      </c>
      <c r="CG215" s="92">
        <f t="shared" si="1061"/>
        <v>0</v>
      </c>
      <c r="CH215" s="92">
        <f t="shared" si="1061"/>
        <v>0</v>
      </c>
      <c r="CI215" s="92">
        <f t="shared" si="1061"/>
        <v>0</v>
      </c>
      <c r="CJ215" s="92">
        <f t="shared" si="1061"/>
        <v>0</v>
      </c>
      <c r="CK215" s="92">
        <f t="shared" si="1061"/>
        <v>0</v>
      </c>
      <c r="CL215" s="92">
        <f t="shared" si="1061"/>
        <v>0</v>
      </c>
      <c r="CM215" s="92">
        <f t="shared" si="1061"/>
        <v>0</v>
      </c>
      <c r="CN215" s="92">
        <f t="shared" si="1061"/>
        <v>0</v>
      </c>
      <c r="CO215" s="92">
        <f t="shared" si="1061"/>
        <v>0</v>
      </c>
      <c r="CP215" s="92">
        <f t="shared" si="1061"/>
        <v>0</v>
      </c>
      <c r="CQ215" s="92">
        <f t="shared" si="1061"/>
        <v>5</v>
      </c>
      <c r="CR215" s="92">
        <f t="shared" si="1061"/>
        <v>70644.209999999992</v>
      </c>
      <c r="CS215" s="92">
        <f t="shared" si="1061"/>
        <v>9</v>
      </c>
      <c r="CT215" s="92">
        <f t="shared" si="1061"/>
        <v>127159.57799999998</v>
      </c>
      <c r="CU215" s="92">
        <f t="shared" si="1061"/>
        <v>0</v>
      </c>
      <c r="CV215" s="92">
        <f t="shared" si="1061"/>
        <v>0</v>
      </c>
      <c r="CW215" s="92">
        <f t="shared" si="1061"/>
        <v>0</v>
      </c>
      <c r="CX215" s="92">
        <f t="shared" si="1061"/>
        <v>0</v>
      </c>
      <c r="CY215" s="92">
        <f t="shared" si="1061"/>
        <v>0</v>
      </c>
      <c r="CZ215" s="92">
        <f t="shared" si="1061"/>
        <v>0</v>
      </c>
      <c r="DA215" s="92">
        <f t="shared" si="1061"/>
        <v>0</v>
      </c>
      <c r="DB215" s="95">
        <f t="shared" si="1061"/>
        <v>0</v>
      </c>
      <c r="DC215" s="92">
        <f t="shared" si="1061"/>
        <v>0</v>
      </c>
      <c r="DD215" s="92">
        <f t="shared" si="1061"/>
        <v>0</v>
      </c>
      <c r="DE215" s="96">
        <f t="shared" si="1061"/>
        <v>1</v>
      </c>
      <c r="DF215" s="92">
        <f t="shared" si="1061"/>
        <v>18004.896000000001</v>
      </c>
      <c r="DG215" s="92">
        <f t="shared" si="1061"/>
        <v>10</v>
      </c>
      <c r="DH215" s="92">
        <f t="shared" si="1061"/>
        <v>613843.84319999989</v>
      </c>
      <c r="DI215" s="92">
        <v>9</v>
      </c>
      <c r="DJ215" s="92">
        <f t="shared" si="1061"/>
        <v>215094.204</v>
      </c>
      <c r="DK215" s="92">
        <f t="shared" si="1061"/>
        <v>30</v>
      </c>
      <c r="DL215" s="92">
        <f t="shared" si="1061"/>
        <v>826296.12</v>
      </c>
      <c r="DM215" s="92">
        <f t="shared" si="1061"/>
        <v>764</v>
      </c>
      <c r="DN215" s="92">
        <f t="shared" si="1061"/>
        <v>20835594.0372</v>
      </c>
    </row>
    <row r="216" spans="1:118" s="8" customFormat="1" ht="20.25" customHeight="1" x14ac:dyDescent="0.25">
      <c r="A216" s="82"/>
      <c r="B216" s="83">
        <v>181</v>
      </c>
      <c r="C216" s="65" t="s">
        <v>340</v>
      </c>
      <c r="D216" s="66">
        <v>22900</v>
      </c>
      <c r="E216" s="84">
        <v>1.1100000000000001</v>
      </c>
      <c r="F216" s="84"/>
      <c r="G216" s="67">
        <v>1</v>
      </c>
      <c r="H216" s="68"/>
      <c r="I216" s="66">
        <v>1.4</v>
      </c>
      <c r="J216" s="66">
        <v>1.68</v>
      </c>
      <c r="K216" s="66">
        <v>2.23</v>
      </c>
      <c r="L216" s="69">
        <v>2.57</v>
      </c>
      <c r="M216" s="72"/>
      <c r="N216" s="71">
        <f t="shared" si="1058"/>
        <v>0</v>
      </c>
      <c r="O216" s="72"/>
      <c r="P216" s="72">
        <f>(O216*$D216*$E216*$G216*$I216*$P$12)</f>
        <v>0</v>
      </c>
      <c r="Q216" s="72">
        <v>4</v>
      </c>
      <c r="R216" s="71">
        <f>(Q216*$D216*$E216*$G216*$I216*$R$12)</f>
        <v>156581.04000000004</v>
      </c>
      <c r="S216" s="72"/>
      <c r="T216" s="71">
        <f t="shared" ref="T216:T219" si="1062">(S216/12*7*$D216*$E216*$G216*$I216*$T$12)+(S216/12*5*$D216*$E216*$G216*$I216*$T$13)</f>
        <v>0</v>
      </c>
      <c r="U216" s="72"/>
      <c r="V216" s="71">
        <f>(U216*$D216*$E216*$G216*$I216*$V$12)</f>
        <v>0</v>
      </c>
      <c r="W216" s="72"/>
      <c r="X216" s="71">
        <f>(W216*$D216*$E216*$G216*$I216*$X$12)</f>
        <v>0</v>
      </c>
      <c r="Y216" s="72"/>
      <c r="Z216" s="71">
        <f>(Y216*$D216*$E216*$G216*$I216*$Z$12)</f>
        <v>0</v>
      </c>
      <c r="AA216" s="72"/>
      <c r="AB216" s="71">
        <f>(AA216*$D216*$E216*$G216*$I216*$AB$12)</f>
        <v>0</v>
      </c>
      <c r="AC216" s="72"/>
      <c r="AD216" s="71">
        <f>(AC216*$D216*$E216*$G216*$I216*$AD$12)</f>
        <v>0</v>
      </c>
      <c r="AE216" s="72"/>
      <c r="AF216" s="71">
        <f>(AE216*$D216*$E216*$G216*$I216*$AF$12)</f>
        <v>0</v>
      </c>
      <c r="AG216" s="74"/>
      <c r="AH216" s="71">
        <f>(AG216*$D216*$E216*$G216*$I216*$AH$12)</f>
        <v>0</v>
      </c>
      <c r="AI216" s="72"/>
      <c r="AJ216" s="71">
        <f>(AI216*$D216*$E216*$G216*$I216*$AJ$12)</f>
        <v>0</v>
      </c>
      <c r="AK216" s="86">
        <v>0</v>
      </c>
      <c r="AL216" s="71">
        <f>(AK216*$D216*$E216*$G216*$J216*$AL$12)</f>
        <v>0</v>
      </c>
      <c r="AM216" s="72"/>
      <c r="AN216" s="77">
        <f>(AM216*$D216*$E216*$G216*$J216*$AN$12)</f>
        <v>0</v>
      </c>
      <c r="AO216" s="72"/>
      <c r="AP216" s="71">
        <f>(AO216*$D216*$E216*$G216*$I216*$AP$12)</f>
        <v>0</v>
      </c>
      <c r="AQ216" s="72"/>
      <c r="AR216" s="72">
        <f>(AQ216*$D216*$E216*$G216*$I216*$AR$12)</f>
        <v>0</v>
      </c>
      <c r="AS216" s="72"/>
      <c r="AT216" s="72">
        <f>(AS216*$D216*$E216*$G216*$I216*$AT$12)</f>
        <v>0</v>
      </c>
      <c r="AU216" s="72"/>
      <c r="AV216" s="71">
        <f>(AU216*$D216*$E216*$G216*$I216*$AV$12)</f>
        <v>0</v>
      </c>
      <c r="AW216" s="72"/>
      <c r="AX216" s="71">
        <f>(AW216*$D216*$E216*$G216*$I216*$AX$12)</f>
        <v>0</v>
      </c>
      <c r="AY216" s="72"/>
      <c r="AZ216" s="71">
        <f>(AY216*$D216*$E216*$G216*$I216*$AZ$12)</f>
        <v>0</v>
      </c>
      <c r="BA216" s="72"/>
      <c r="BB216" s="71">
        <f>(BA216*$D216*$E216*$G216*$I216*$BB$12)</f>
        <v>0</v>
      </c>
      <c r="BC216" s="72"/>
      <c r="BD216" s="71">
        <f>(BC216*$D216*$E216*$G216*$I216*$BD$12)</f>
        <v>0</v>
      </c>
      <c r="BE216" s="72"/>
      <c r="BF216" s="71">
        <f>(BE216*$D216*$E216*$G216*$J216*$BF$12)</f>
        <v>0</v>
      </c>
      <c r="BG216" s="72"/>
      <c r="BH216" s="71">
        <f>(BG216*$D216*$E216*$G216*$J216*$BH$12)</f>
        <v>0</v>
      </c>
      <c r="BI216" s="72"/>
      <c r="BJ216" s="71">
        <f>(BI216*$D216*$E216*$G216*$J216*$BJ$12)</f>
        <v>0</v>
      </c>
      <c r="BK216" s="72"/>
      <c r="BL216" s="71">
        <f>(BK216*$D216*$E216*$G216*$J216*$BL$12)</f>
        <v>0</v>
      </c>
      <c r="BM216" s="72"/>
      <c r="BN216" s="71">
        <f>(BM216*$D216*$E216*$G216*$J216*$BN$12)</f>
        <v>0</v>
      </c>
      <c r="BO216" s="89"/>
      <c r="BP216" s="71">
        <f>(BO216*$D216*$E216*$G216*$J216*$BP$12)</f>
        <v>0</v>
      </c>
      <c r="BQ216" s="72"/>
      <c r="BR216" s="71">
        <f>(BQ216*$D216*$E216*$G216*$J216*$BR$12)</f>
        <v>0</v>
      </c>
      <c r="BS216" s="72"/>
      <c r="BT216" s="71">
        <f>(BS216*$D216*$E216*$G216*$J216*$BT$12)</f>
        <v>0</v>
      </c>
      <c r="BU216" s="72"/>
      <c r="BV216" s="71">
        <f>(BU216*$D216*$E216*$G216*$J216*$BV$12)</f>
        <v>0</v>
      </c>
      <c r="BW216" s="72"/>
      <c r="BX216" s="71">
        <f>(BW216*$D216*$E216*$G216*$J216*$BX$12)</f>
        <v>0</v>
      </c>
      <c r="BY216" s="72"/>
      <c r="BZ216" s="79">
        <f>(BY216*$D216*$E216*$G216*$J216*$BZ$12)</f>
        <v>0</v>
      </c>
      <c r="CA216" s="72"/>
      <c r="CB216" s="71">
        <f>(CA216*$D216*$E216*$G216*$I216*$CB$12)</f>
        <v>0</v>
      </c>
      <c r="CC216" s="72">
        <v>1</v>
      </c>
      <c r="CD216" s="71">
        <f>(CC216*$D216*$E216*$G216*$I216*$CD$12)</f>
        <v>40212.858</v>
      </c>
      <c r="CE216" s="72"/>
      <c r="CF216" s="71">
        <f>(CE216*$D216*$E216*$G216*$I216*$CF$12)</f>
        <v>0</v>
      </c>
      <c r="CG216" s="72"/>
      <c r="CH216" s="72">
        <f>(CG216*$D216*$E216*$G216*$I216*$CH$12)</f>
        <v>0</v>
      </c>
      <c r="CI216" s="72"/>
      <c r="CJ216" s="71">
        <f>(CI216*$D216*$E216*$G216*$J216*$CJ$12)</f>
        <v>0</v>
      </c>
      <c r="CK216" s="72"/>
      <c r="CL216" s="71">
        <f>(CK216*$D216*$E216*$G216*$I216*$CL$12)</f>
        <v>0</v>
      </c>
      <c r="CM216" s="72"/>
      <c r="CN216" s="71">
        <f>(CM216*$D216*$E216*$G216*$I216*$CN$12)</f>
        <v>0</v>
      </c>
      <c r="CO216" s="72"/>
      <c r="CP216" s="71">
        <f>(CO216*$D216*$E216*$G216*$I216*$CP$12)</f>
        <v>0</v>
      </c>
      <c r="CQ216" s="72"/>
      <c r="CR216" s="71">
        <f>(CQ216*$D216*$E216*$G216*$I216*$CR$12)</f>
        <v>0</v>
      </c>
      <c r="CS216" s="72"/>
      <c r="CT216" s="71">
        <f>(CS216*$D216*$E216*$G216*$I216*$CT$12)</f>
        <v>0</v>
      </c>
      <c r="CU216" s="72"/>
      <c r="CV216" s="71">
        <f>(CU216*$D216*$E216*$G216*$J216*$CV$12)</f>
        <v>0</v>
      </c>
      <c r="CW216" s="86">
        <v>0</v>
      </c>
      <c r="CX216" s="71">
        <f>(CW216*$D216*$E216*$G216*$J216*$CX$12)</f>
        <v>0</v>
      </c>
      <c r="CY216" s="72"/>
      <c r="CZ216" s="71">
        <f>(CY216*$D216*$E216*$G216*$I216*$CZ$12)</f>
        <v>0</v>
      </c>
      <c r="DA216" s="72"/>
      <c r="DB216" s="77">
        <f>(DA216*$D216*$E216*$G216*$J216*$DB$12)</f>
        <v>0</v>
      </c>
      <c r="DC216" s="72"/>
      <c r="DD216" s="71">
        <f>(DC216*$D216*$E216*$G216*$J216*$DD$12)</f>
        <v>0</v>
      </c>
      <c r="DE216" s="87"/>
      <c r="DF216" s="71">
        <f>(DE216*$D216*$E216*$G216*$J216*$DF$12)</f>
        <v>0</v>
      </c>
      <c r="DG216" s="72"/>
      <c r="DH216" s="71">
        <f>(DG216*$D216*$E216*$G216*$J216*$DH$12)</f>
        <v>0</v>
      </c>
      <c r="DI216" s="72"/>
      <c r="DJ216" s="71">
        <f>(DI216*$D216*$E216*$G216*$K216*$DJ$12)</f>
        <v>0</v>
      </c>
      <c r="DK216" s="72"/>
      <c r="DL216" s="79">
        <f>(DK216*$D216*$E216*$G216*$L216*$DL$12)</f>
        <v>0</v>
      </c>
      <c r="DM216" s="81">
        <f t="shared" ref="DM216:DN219" si="1063">SUM(M216,O216,Q216,S216,U216,W216,Y216,AA216,AC216,AE216,AG216,AI216,AK216,AO216,AQ216,CE216,AS216,AU216,AW216,AY216,BA216,CI216,BC216,BE216,BG216,BK216,AM216,BM216,BO216,BQ216,BS216,BU216,BW216,BY216,CA216,CC216,CG216,CK216,CM216,CO216,CQ216,CS216,CU216,CW216,BI216,CY216,DA216,DC216,DE216,DG216,DI216,DK216)</f>
        <v>5</v>
      </c>
      <c r="DN216" s="79">
        <f t="shared" si="1063"/>
        <v>196793.89800000004</v>
      </c>
    </row>
    <row r="217" spans="1:118" s="8" customFormat="1" ht="15.75" customHeight="1" x14ac:dyDescent="0.25">
      <c r="A217" s="82"/>
      <c r="B217" s="83">
        <v>182</v>
      </c>
      <c r="C217" s="65" t="s">
        <v>341</v>
      </c>
      <c r="D217" s="66">
        <v>22900</v>
      </c>
      <c r="E217" s="91">
        <v>0.39</v>
      </c>
      <c r="F217" s="91"/>
      <c r="G217" s="67">
        <v>1</v>
      </c>
      <c r="H217" s="68"/>
      <c r="I217" s="66">
        <v>1.4</v>
      </c>
      <c r="J217" s="66">
        <v>1.68</v>
      </c>
      <c r="K217" s="66">
        <v>2.23</v>
      </c>
      <c r="L217" s="69">
        <v>2.57</v>
      </c>
      <c r="M217" s="72"/>
      <c r="N217" s="71">
        <f t="shared" si="1058"/>
        <v>0</v>
      </c>
      <c r="O217" s="72"/>
      <c r="P217" s="72">
        <f>(O217*$D217*$E217*$G217*$I217*$P$12)</f>
        <v>0</v>
      </c>
      <c r="Q217" s="72">
        <v>136</v>
      </c>
      <c r="R217" s="71">
        <f>(Q217*$D217*$E217*$G217*$I217*$R$12)</f>
        <v>1870508.6400000001</v>
      </c>
      <c r="S217" s="72"/>
      <c r="T217" s="71">
        <f t="shared" si="1062"/>
        <v>0</v>
      </c>
      <c r="U217" s="72"/>
      <c r="V217" s="71">
        <f>(U217*$D217*$E217*$G217*$I217*$V$12)</f>
        <v>0</v>
      </c>
      <c r="W217" s="72"/>
      <c r="X217" s="71">
        <f>(W217*$D217*$E217*$G217*$I217*$X$12)</f>
        <v>0</v>
      </c>
      <c r="Y217" s="72"/>
      <c r="Z217" s="71">
        <f>(Y217*$D217*$E217*$G217*$I217*$Z$12)</f>
        <v>0</v>
      </c>
      <c r="AA217" s="72"/>
      <c r="AB217" s="71">
        <f>(AA217*$D217*$E217*$G217*$I217*$AB$12)</f>
        <v>0</v>
      </c>
      <c r="AC217" s="72"/>
      <c r="AD217" s="71">
        <f>(AC217*$D217*$E217*$G217*$I217*$AD$12)</f>
        <v>0</v>
      </c>
      <c r="AE217" s="72"/>
      <c r="AF217" s="71">
        <f>(AE217*$D217*$E217*$G217*$I217*$AF$12)</f>
        <v>0</v>
      </c>
      <c r="AG217" s="74"/>
      <c r="AH217" s="71">
        <f>(AG217*$D217*$E217*$G217*$I217*$AH$12)</f>
        <v>0</v>
      </c>
      <c r="AI217" s="72">
        <v>7</v>
      </c>
      <c r="AJ217" s="71">
        <f>(AI217*$D217*$E217*$G217*$I217*$AJ$12)</f>
        <v>96276.18</v>
      </c>
      <c r="AK217" s="86">
        <v>0</v>
      </c>
      <c r="AL217" s="71">
        <f>(AK217*$D217*$E217*$G217*$J217*$AL$12)</f>
        <v>0</v>
      </c>
      <c r="AM217" s="72"/>
      <c r="AN217" s="77">
        <f>(AM217*$D217*$E217*$G217*$J217*$AN$12)</f>
        <v>0</v>
      </c>
      <c r="AO217" s="72"/>
      <c r="AP217" s="71">
        <f>(AO217*$D217*$E217*$G217*$I217*$AP$12)</f>
        <v>0</v>
      </c>
      <c r="AQ217" s="72"/>
      <c r="AR217" s="72">
        <f>(AQ217*$D217*$E217*$G217*$I217*$AR$12)</f>
        <v>0</v>
      </c>
      <c r="AS217" s="72"/>
      <c r="AT217" s="72">
        <f>(AS217*$D217*$E217*$G217*$I217*$AT$12)</f>
        <v>0</v>
      </c>
      <c r="AU217" s="72"/>
      <c r="AV217" s="71">
        <f>(AU217*$D217*$E217*$G217*$I217*$AV$12)</f>
        <v>0</v>
      </c>
      <c r="AW217" s="72"/>
      <c r="AX217" s="71">
        <f>(AW217*$D217*$E217*$G217*$I217*$AX$12)</f>
        <v>0</v>
      </c>
      <c r="AY217" s="72"/>
      <c r="AZ217" s="71">
        <f>(AY217*$D217*$E217*$G217*$I217*$AZ$12)</f>
        <v>0</v>
      </c>
      <c r="BA217" s="72">
        <v>90</v>
      </c>
      <c r="BB217" s="71">
        <f>(BA217*$D217*$E217*$G217*$I217*$BB$12)</f>
        <v>1237836.6000000001</v>
      </c>
      <c r="BC217" s="72">
        <v>16</v>
      </c>
      <c r="BD217" s="71">
        <f>(BC217*$D217*$E217*$G217*$I217*$BD$12)</f>
        <v>220059.84000000003</v>
      </c>
      <c r="BE217" s="72">
        <v>38</v>
      </c>
      <c r="BF217" s="71">
        <f>(BE217*$D217*$E217*$G217*$J217*$BF$12)</f>
        <v>570155.03999999992</v>
      </c>
      <c r="BG217" s="72">
        <v>20</v>
      </c>
      <c r="BH217" s="71">
        <f>(BG217*$D217*$E217*$G217*$J217*$BH$12)</f>
        <v>300081.59999999998</v>
      </c>
      <c r="BI217" s="72">
        <v>73</v>
      </c>
      <c r="BJ217" s="71">
        <f>(BI217*$D217*$E217*$G217*$J217*$BJ$12)</f>
        <v>1259592.5159999998</v>
      </c>
      <c r="BK217" s="72"/>
      <c r="BL217" s="71">
        <f>(BK217*$D217*$E217*$G217*$J217*$BL$12)</f>
        <v>0</v>
      </c>
      <c r="BM217" s="72">
        <v>53</v>
      </c>
      <c r="BN217" s="71">
        <f>(BM217*$D217*$E217*$G217*$J217*$BN$12)</f>
        <v>874737.86400000006</v>
      </c>
      <c r="BO217" s="89">
        <v>8</v>
      </c>
      <c r="BP217" s="71">
        <f>(BO217*$D217*$E217*$G217*$J217*$BP$12)</f>
        <v>120032.64</v>
      </c>
      <c r="BQ217" s="72">
        <v>36</v>
      </c>
      <c r="BR217" s="71">
        <f>(BQ217*$D217*$E217*$G217*$J217*$BR$12)</f>
        <v>675183.6</v>
      </c>
      <c r="BS217" s="72">
        <v>19</v>
      </c>
      <c r="BT217" s="71">
        <f>(BS217*$D217*$E217*$G217*$J217*$BT$12)</f>
        <v>256569.76799999998</v>
      </c>
      <c r="BU217" s="72">
        <v>19</v>
      </c>
      <c r="BV217" s="71">
        <f>(BU217*$D217*$E217*$G217*$J217*$BV$12)</f>
        <v>356346.89999999997</v>
      </c>
      <c r="BW217" s="72">
        <v>10</v>
      </c>
      <c r="BX217" s="71">
        <f>(BW217*$D217*$E217*$G217*$J217*$BX$12)</f>
        <v>150040.79999999999</v>
      </c>
      <c r="BY217" s="72">
        <v>12</v>
      </c>
      <c r="BZ217" s="79">
        <f>(BY217*$D217*$E217*$G217*$J217*$BZ$12)</f>
        <v>180048.96</v>
      </c>
      <c r="CA217" s="72"/>
      <c r="CB217" s="71">
        <f>(CA217*$D217*$E217*$G217*$I217*$CB$12)</f>
        <v>0</v>
      </c>
      <c r="CC217" s="72"/>
      <c r="CD217" s="71">
        <f>(CC217*$D217*$E217*$G217*$I217*$CD$12)</f>
        <v>0</v>
      </c>
      <c r="CE217" s="72"/>
      <c r="CF217" s="71">
        <f>(CE217*$D217*$E217*$G217*$I217*$CF$12)</f>
        <v>0</v>
      </c>
      <c r="CG217" s="72"/>
      <c r="CH217" s="72">
        <f>(CG217*$D217*$E217*$G217*$I217*$CH$12)</f>
        <v>0</v>
      </c>
      <c r="CI217" s="72"/>
      <c r="CJ217" s="71">
        <f>(CI217*$D217*$E217*$G217*$J217*$CJ$12)</f>
        <v>0</v>
      </c>
      <c r="CK217" s="72"/>
      <c r="CL217" s="71">
        <f>(CK217*$D217*$E217*$G217*$I217*$CL$12)</f>
        <v>0</v>
      </c>
      <c r="CM217" s="72"/>
      <c r="CN217" s="71">
        <f>(CM217*$D217*$E217*$G217*$I217*$CN$12)</f>
        <v>0</v>
      </c>
      <c r="CO217" s="72"/>
      <c r="CP217" s="71">
        <f>(CO217*$D217*$E217*$G217*$I217*$CP$12)</f>
        <v>0</v>
      </c>
      <c r="CQ217" s="72">
        <v>5</v>
      </c>
      <c r="CR217" s="71">
        <f>(CQ217*$D217*$E217*$G217*$I217*$CR$12)</f>
        <v>70644.209999999992</v>
      </c>
      <c r="CS217" s="72">
        <v>9</v>
      </c>
      <c r="CT217" s="71">
        <f>(CS217*$D217*$E217*$G217*$I217*$CT$12)</f>
        <v>127159.57799999998</v>
      </c>
      <c r="CU217" s="72"/>
      <c r="CV217" s="71">
        <f>(CU217*$D217*$E217*$G217*$J217*$CV$12)</f>
        <v>0</v>
      </c>
      <c r="CW217" s="86">
        <v>0</v>
      </c>
      <c r="CX217" s="71">
        <f>(CW217*$D217*$E217*$G217*$J217*$CX$12)</f>
        <v>0</v>
      </c>
      <c r="CY217" s="72"/>
      <c r="CZ217" s="71">
        <f>(CY217*$D217*$E217*$G217*$I217*$CZ$12)</f>
        <v>0</v>
      </c>
      <c r="DA217" s="72"/>
      <c r="DB217" s="77">
        <f>(DA217*$D217*$E217*$G217*$J217*$DB$12)</f>
        <v>0</v>
      </c>
      <c r="DC217" s="72"/>
      <c r="DD217" s="71">
        <f>(DC217*$D217*$E217*$G217*$J217*$DD$12)</f>
        <v>0</v>
      </c>
      <c r="DE217" s="87">
        <v>1</v>
      </c>
      <c r="DF217" s="71">
        <f>(DE217*$D217*$E217*$G217*$J217*$DF$12)</f>
        <v>18004.896000000001</v>
      </c>
      <c r="DG217" s="72">
        <v>3</v>
      </c>
      <c r="DH217" s="71">
        <f>(DG217*$D217*$E217*$G217*$J217*$DH$12)</f>
        <v>50863.831199999993</v>
      </c>
      <c r="DI217" s="72">
        <v>9</v>
      </c>
      <c r="DJ217" s="71">
        <f>(DI217*$D217*$E217*$G217*$K217*$DJ$12)</f>
        <v>215094.204</v>
      </c>
      <c r="DK217" s="72">
        <v>30</v>
      </c>
      <c r="DL217" s="79">
        <f>(DK217*$D217*$E217*$G217*$L217*$DL$12)</f>
        <v>826296.12</v>
      </c>
      <c r="DM217" s="81">
        <f t="shared" si="1063"/>
        <v>594</v>
      </c>
      <c r="DN217" s="79">
        <f t="shared" si="1063"/>
        <v>9475533.7871999983</v>
      </c>
    </row>
    <row r="218" spans="1:118" ht="30.75" customHeight="1" x14ac:dyDescent="0.25">
      <c r="A218" s="82"/>
      <c r="B218" s="83">
        <v>183</v>
      </c>
      <c r="C218" s="65" t="s">
        <v>342</v>
      </c>
      <c r="D218" s="66">
        <v>22900</v>
      </c>
      <c r="E218" s="84">
        <v>1.85</v>
      </c>
      <c r="F218" s="84"/>
      <c r="G218" s="67">
        <v>1</v>
      </c>
      <c r="H218" s="68"/>
      <c r="I218" s="66">
        <v>1.4</v>
      </c>
      <c r="J218" s="66">
        <v>1.68</v>
      </c>
      <c r="K218" s="66">
        <v>2.23</v>
      </c>
      <c r="L218" s="69">
        <v>2.57</v>
      </c>
      <c r="M218" s="72"/>
      <c r="N218" s="71">
        <f t="shared" si="1058"/>
        <v>0</v>
      </c>
      <c r="O218" s="72"/>
      <c r="P218" s="72">
        <f>(O218*$D218*$E218*$G218*$I218*$P$12)</f>
        <v>0</v>
      </c>
      <c r="Q218" s="72">
        <v>122</v>
      </c>
      <c r="R218" s="71">
        <f>(Q218*$D218*$E218*$G218*$I218*$R$12)</f>
        <v>7959536.2000000002</v>
      </c>
      <c r="S218" s="72"/>
      <c r="T218" s="71">
        <f t="shared" si="1062"/>
        <v>0</v>
      </c>
      <c r="U218" s="72"/>
      <c r="V218" s="71">
        <f>(U218*$D218*$E218*$G218*$I218*$V$12)</f>
        <v>0</v>
      </c>
      <c r="W218" s="72"/>
      <c r="X218" s="71">
        <f>(W218*$D218*$E218*$G218*$I218*$X$12)</f>
        <v>0</v>
      </c>
      <c r="Y218" s="72"/>
      <c r="Z218" s="71">
        <f>(Y218*$D218*$E218*$G218*$I218*$Z$12)</f>
        <v>0</v>
      </c>
      <c r="AA218" s="72"/>
      <c r="AB218" s="71">
        <f>(AA218*$D218*$E218*$G218*$I218*$AB$12)</f>
        <v>0</v>
      </c>
      <c r="AC218" s="72"/>
      <c r="AD218" s="71">
        <f>(AC218*$D218*$E218*$G218*$I218*$AD$12)</f>
        <v>0</v>
      </c>
      <c r="AE218" s="72"/>
      <c r="AF218" s="71">
        <f>(AE218*$D218*$E218*$G218*$I218*$AF$12)</f>
        <v>0</v>
      </c>
      <c r="AG218" s="74"/>
      <c r="AH218" s="71">
        <f>(AG218*$D218*$E218*$G218*$I218*$AH$12)</f>
        <v>0</v>
      </c>
      <c r="AI218" s="72"/>
      <c r="AJ218" s="71">
        <f>(AI218*$D218*$E218*$G218*$I218*$AJ$12)</f>
        <v>0</v>
      </c>
      <c r="AK218" s="86">
        <v>0</v>
      </c>
      <c r="AL218" s="71">
        <f>(AK218*$D218*$E218*$G218*$J218*$AL$12)</f>
        <v>0</v>
      </c>
      <c r="AM218" s="72"/>
      <c r="AN218" s="77">
        <f>(AM218*$D218*$E218*$G218*$J218*$AN$12)</f>
        <v>0</v>
      </c>
      <c r="AO218" s="72"/>
      <c r="AP218" s="71">
        <f>(AO218*$D218*$E218*$G218*$I218*$AP$12)</f>
        <v>0</v>
      </c>
      <c r="AQ218" s="72"/>
      <c r="AR218" s="72">
        <f>(AQ218*$D218*$E218*$G218*$I218*$AR$12)</f>
        <v>0</v>
      </c>
      <c r="AS218" s="72"/>
      <c r="AT218" s="72">
        <f>(AS218*$D218*$E218*$G218*$I218*$AT$12)</f>
        <v>0</v>
      </c>
      <c r="AU218" s="72"/>
      <c r="AV218" s="71">
        <f>(AU218*$D218*$E218*$G218*$I218*$AV$12)</f>
        <v>0</v>
      </c>
      <c r="AW218" s="72"/>
      <c r="AX218" s="71">
        <f>(AW218*$D218*$E218*$G218*$I218*$AX$12)</f>
        <v>0</v>
      </c>
      <c r="AY218" s="72"/>
      <c r="AZ218" s="71">
        <f>(AY218*$D218*$E218*$G218*$I218*$AZ$12)</f>
        <v>0</v>
      </c>
      <c r="BA218" s="72"/>
      <c r="BB218" s="71">
        <f>(BA218*$D218*$E218*$G218*$I218*$BB$12)</f>
        <v>0</v>
      </c>
      <c r="BC218" s="72"/>
      <c r="BD218" s="71">
        <f>(BC218*$D218*$E218*$G218*$I218*$BD$12)</f>
        <v>0</v>
      </c>
      <c r="BE218" s="72">
        <v>2</v>
      </c>
      <c r="BF218" s="71">
        <f>(BE218*$D218*$E218*$G218*$J218*$BF$12)</f>
        <v>142346.4</v>
      </c>
      <c r="BG218" s="72"/>
      <c r="BH218" s="71">
        <f>(BG218*$D218*$E218*$G218*$J218*$BH$12)</f>
        <v>0</v>
      </c>
      <c r="BI218" s="72">
        <v>5</v>
      </c>
      <c r="BJ218" s="71">
        <f>(BI218*$D218*$E218*$G218*$J218*$BJ$12)</f>
        <v>409245.89999999997</v>
      </c>
      <c r="BK218" s="72"/>
      <c r="BL218" s="71">
        <f>(BK218*$D218*$E218*$G218*$J218*$BL$12)</f>
        <v>0</v>
      </c>
      <c r="BM218" s="72"/>
      <c r="BN218" s="71">
        <f>(BM218*$D218*$E218*$G218*$J218*$BN$12)</f>
        <v>0</v>
      </c>
      <c r="BO218" s="72">
        <v>1</v>
      </c>
      <c r="BP218" s="71">
        <f>(BO218*$D218*$E218*$G218*$J218*$BP$12)</f>
        <v>71173.2</v>
      </c>
      <c r="BQ218" s="72"/>
      <c r="BR218" s="71">
        <f>(BQ218*$D218*$E218*$G218*$J218*$BR$12)</f>
        <v>0</v>
      </c>
      <c r="BS218" s="72"/>
      <c r="BT218" s="71">
        <f>(BS218*$D218*$E218*$G218*$J218*$BT$12)</f>
        <v>0</v>
      </c>
      <c r="BU218" s="72"/>
      <c r="BV218" s="71">
        <f>(BU218*$D218*$E218*$G218*$J218*$BV$12)</f>
        <v>0</v>
      </c>
      <c r="BW218" s="72">
        <v>21</v>
      </c>
      <c r="BX218" s="71">
        <f>(BW218*$D218*$E218*$G218*$J218*$BX$12)</f>
        <v>1494637.2</v>
      </c>
      <c r="BY218" s="72"/>
      <c r="BZ218" s="79">
        <f>(BY218*$D218*$E218*$G218*$J218*$BZ$12)</f>
        <v>0</v>
      </c>
      <c r="CA218" s="72"/>
      <c r="CB218" s="71">
        <f>(CA218*$D218*$E218*$G218*$I218*$CB$12)</f>
        <v>0</v>
      </c>
      <c r="CC218" s="72"/>
      <c r="CD218" s="71">
        <f>(CC218*$D218*$E218*$G218*$I218*$CD$12)</f>
        <v>0</v>
      </c>
      <c r="CE218" s="72"/>
      <c r="CF218" s="71">
        <f>(CE218*$D218*$E218*$G218*$I218*$CF$12)</f>
        <v>0</v>
      </c>
      <c r="CG218" s="72"/>
      <c r="CH218" s="72">
        <f>(CG218*$D218*$E218*$G218*$I218*$CH$12)</f>
        <v>0</v>
      </c>
      <c r="CI218" s="72"/>
      <c r="CJ218" s="71">
        <f>(CI218*$D218*$E218*$G218*$J218*$CJ$12)</f>
        <v>0</v>
      </c>
      <c r="CK218" s="72"/>
      <c r="CL218" s="71">
        <f>(CK218*$D218*$E218*$G218*$I218*$CL$12)</f>
        <v>0</v>
      </c>
      <c r="CM218" s="72"/>
      <c r="CN218" s="71">
        <f>(CM218*$D218*$E218*$G218*$I218*$CN$12)</f>
        <v>0</v>
      </c>
      <c r="CO218" s="72"/>
      <c r="CP218" s="71">
        <f>(CO218*$D218*$E218*$G218*$I218*$CP$12)</f>
        <v>0</v>
      </c>
      <c r="CQ218" s="72"/>
      <c r="CR218" s="71">
        <f>(CQ218*$D218*$E218*$G218*$I218*$CR$12)</f>
        <v>0</v>
      </c>
      <c r="CS218" s="72"/>
      <c r="CT218" s="71">
        <f>(CS218*$D218*$E218*$G218*$I218*$CT$12)</f>
        <v>0</v>
      </c>
      <c r="CU218" s="72"/>
      <c r="CV218" s="71">
        <f>(CU218*$D218*$E218*$G218*$J218*$CV$12)</f>
        <v>0</v>
      </c>
      <c r="CW218" s="86">
        <v>0</v>
      </c>
      <c r="CX218" s="71">
        <f>(CW218*$D218*$E218*$G218*$J218*$CX$12)</f>
        <v>0</v>
      </c>
      <c r="CY218" s="72"/>
      <c r="CZ218" s="71">
        <f>(CY218*$D218*$E218*$G218*$I218*$CZ$12)</f>
        <v>0</v>
      </c>
      <c r="DA218" s="72"/>
      <c r="DB218" s="77">
        <f>(DA218*$D218*$E218*$G218*$J218*$DB$12)</f>
        <v>0</v>
      </c>
      <c r="DC218" s="72"/>
      <c r="DD218" s="71">
        <f>(DC218*$D218*$E218*$G218*$J218*$DD$12)</f>
        <v>0</v>
      </c>
      <c r="DE218" s="87"/>
      <c r="DF218" s="71">
        <f>(DE218*$D218*$E218*$G218*$J218*$DF$12)</f>
        <v>0</v>
      </c>
      <c r="DG218" s="72">
        <v>7</v>
      </c>
      <c r="DH218" s="71">
        <f>(DG218*$D218*$E218*$G218*$J218*$DH$12)</f>
        <v>562980.01199999987</v>
      </c>
      <c r="DI218" s="72"/>
      <c r="DJ218" s="71">
        <f>(DI218*$D218*$E218*$G218*$K218*$DJ$12)</f>
        <v>0</v>
      </c>
      <c r="DK218" s="72"/>
      <c r="DL218" s="79">
        <f>(DK218*$D218*$E218*$G218*$L218*$DL$12)</f>
        <v>0</v>
      </c>
      <c r="DM218" s="81">
        <f t="shared" si="1063"/>
        <v>158</v>
      </c>
      <c r="DN218" s="79">
        <f t="shared" si="1063"/>
        <v>10639918.912</v>
      </c>
    </row>
    <row r="219" spans="1:118" ht="30" customHeight="1" x14ac:dyDescent="0.25">
      <c r="A219" s="82"/>
      <c r="B219" s="83">
        <v>184</v>
      </c>
      <c r="C219" s="65" t="s">
        <v>343</v>
      </c>
      <c r="D219" s="66">
        <v>22900</v>
      </c>
      <c r="E219" s="91">
        <v>2.12</v>
      </c>
      <c r="F219" s="91"/>
      <c r="G219" s="67">
        <v>1</v>
      </c>
      <c r="H219" s="68"/>
      <c r="I219" s="66">
        <v>1.4</v>
      </c>
      <c r="J219" s="66">
        <v>1.68</v>
      </c>
      <c r="K219" s="66">
        <v>2.23</v>
      </c>
      <c r="L219" s="69">
        <v>2.57</v>
      </c>
      <c r="M219" s="72"/>
      <c r="N219" s="71">
        <f t="shared" si="1058"/>
        <v>0</v>
      </c>
      <c r="O219" s="72"/>
      <c r="P219" s="72">
        <f>(O219*$D219*$E219*$G219*$I219*$P$12)</f>
        <v>0</v>
      </c>
      <c r="Q219" s="72">
        <v>7</v>
      </c>
      <c r="R219" s="71">
        <f>(Q219*$D219*$E219*$G219*$I219*$R$12)</f>
        <v>523347.44</v>
      </c>
      <c r="S219" s="72"/>
      <c r="T219" s="71">
        <f t="shared" si="1062"/>
        <v>0</v>
      </c>
      <c r="U219" s="72"/>
      <c r="V219" s="71">
        <f>(U219*$D219*$E219*$G219*$I219*$V$12)</f>
        <v>0</v>
      </c>
      <c r="W219" s="72"/>
      <c r="X219" s="71">
        <f>(W219*$D219*$E219*$G219*$I219*$X$12)</f>
        <v>0</v>
      </c>
      <c r="Y219" s="72"/>
      <c r="Z219" s="71">
        <f>(Y219*$D219*$E219*$G219*$I219*$Z$12)</f>
        <v>0</v>
      </c>
      <c r="AA219" s="72"/>
      <c r="AB219" s="71">
        <f>(AA219*$D219*$E219*$G219*$I219*$AB$12)</f>
        <v>0</v>
      </c>
      <c r="AC219" s="72"/>
      <c r="AD219" s="71">
        <f>(AC219*$D219*$E219*$G219*$I219*$AD$12)</f>
        <v>0</v>
      </c>
      <c r="AE219" s="72"/>
      <c r="AF219" s="71">
        <f>(AE219*$D219*$E219*$G219*$I219*$AF$12)</f>
        <v>0</v>
      </c>
      <c r="AG219" s="74"/>
      <c r="AH219" s="71">
        <f>(AG219*$D219*$E219*$G219*$I219*$AH$12)</f>
        <v>0</v>
      </c>
      <c r="AI219" s="72"/>
      <c r="AJ219" s="71">
        <f>(AI219*$D219*$E219*$G219*$I219*$AJ$12)</f>
        <v>0</v>
      </c>
      <c r="AK219" s="86">
        <v>0</v>
      </c>
      <c r="AL219" s="71">
        <f>(AK219*$D219*$E219*$G219*$J219*$AL$12)</f>
        <v>0</v>
      </c>
      <c r="AM219" s="72"/>
      <c r="AN219" s="77">
        <f>(AM219*$D219*$E219*$G219*$J219*$AN$12)</f>
        <v>0</v>
      </c>
      <c r="AO219" s="72"/>
      <c r="AP219" s="71">
        <f>(AO219*$D219*$E219*$G219*$I219*$AP$12)</f>
        <v>0</v>
      </c>
      <c r="AQ219" s="72"/>
      <c r="AR219" s="72">
        <f>(AQ219*$D219*$E219*$G219*$I219*$AR$12)</f>
        <v>0</v>
      </c>
      <c r="AS219" s="72"/>
      <c r="AT219" s="72">
        <f>(AS219*$D219*$E219*$G219*$I219*$AT$12)</f>
        <v>0</v>
      </c>
      <c r="AU219" s="72"/>
      <c r="AV219" s="71">
        <f>(AU219*$D219*$E219*$G219*$I219*$AV$12)</f>
        <v>0</v>
      </c>
      <c r="AW219" s="72"/>
      <c r="AX219" s="71">
        <f>(AW219*$D219*$E219*$G219*$I219*$AX$12)</f>
        <v>0</v>
      </c>
      <c r="AY219" s="72"/>
      <c r="AZ219" s="71">
        <f>(AY219*$D219*$E219*$G219*$I219*$AZ$12)</f>
        <v>0</v>
      </c>
      <c r="BA219" s="72"/>
      <c r="BB219" s="71">
        <f>(BA219*$D219*$E219*$G219*$I219*$BB$12)</f>
        <v>0</v>
      </c>
      <c r="BC219" s="72"/>
      <c r="BD219" s="71">
        <f>(BC219*$D219*$E219*$G219*$I219*$BD$12)</f>
        <v>0</v>
      </c>
      <c r="BE219" s="72"/>
      <c r="BF219" s="71">
        <f>(BE219*$D219*$E219*$G219*$J219*$BF$12)</f>
        <v>0</v>
      </c>
      <c r="BG219" s="72"/>
      <c r="BH219" s="71">
        <f>(BG219*$D219*$E219*$G219*$J219*$BH$12)</f>
        <v>0</v>
      </c>
      <c r="BI219" s="72"/>
      <c r="BJ219" s="71">
        <f>(BI219*$D219*$E219*$G219*$J219*$BJ$12)</f>
        <v>0</v>
      </c>
      <c r="BK219" s="72"/>
      <c r="BL219" s="71">
        <f>(BK219*$D219*$E219*$G219*$J219*$BL$12)</f>
        <v>0</v>
      </c>
      <c r="BM219" s="72"/>
      <c r="BN219" s="71">
        <f>(BM219*$D219*$E219*$G219*$J219*$BN$12)</f>
        <v>0</v>
      </c>
      <c r="BO219" s="72"/>
      <c r="BP219" s="71">
        <f>(BO219*$D219*$E219*$G219*$J219*$BP$12)</f>
        <v>0</v>
      </c>
      <c r="BQ219" s="72"/>
      <c r="BR219" s="71">
        <f>(BQ219*$D219*$E219*$G219*$J219*$BR$12)</f>
        <v>0</v>
      </c>
      <c r="BS219" s="72"/>
      <c r="BT219" s="71">
        <f>(BS219*$D219*$E219*$G219*$J219*$BT$12)</f>
        <v>0</v>
      </c>
      <c r="BU219" s="72"/>
      <c r="BV219" s="71">
        <f>(BU219*$D219*$E219*$G219*$J219*$BV$12)</f>
        <v>0</v>
      </c>
      <c r="BW219" s="72"/>
      <c r="BX219" s="71">
        <f>(BW219*$D219*$E219*$G219*$J219*$BX$12)</f>
        <v>0</v>
      </c>
      <c r="BY219" s="72"/>
      <c r="BZ219" s="79">
        <f>(BY219*$D219*$E219*$G219*$J219*$BZ$12)</f>
        <v>0</v>
      </c>
      <c r="CA219" s="72"/>
      <c r="CB219" s="71">
        <f>(CA219*$D219*$E219*$G219*$I219*$CB$12)</f>
        <v>0</v>
      </c>
      <c r="CC219" s="72"/>
      <c r="CD219" s="71">
        <f>(CC219*$D219*$E219*$G219*$I219*$CD$12)</f>
        <v>0</v>
      </c>
      <c r="CE219" s="72"/>
      <c r="CF219" s="71">
        <f>(CE219*$D219*$E219*$G219*$I219*$CF$12)</f>
        <v>0</v>
      </c>
      <c r="CG219" s="72"/>
      <c r="CH219" s="72">
        <f>(CG219*$D219*$E219*$G219*$I219*$CH$12)</f>
        <v>0</v>
      </c>
      <c r="CI219" s="72"/>
      <c r="CJ219" s="71">
        <f>(CI219*$D219*$E219*$G219*$J219*$CJ$12)</f>
        <v>0</v>
      </c>
      <c r="CK219" s="72"/>
      <c r="CL219" s="71">
        <f>(CK219*$D219*$E219*$G219*$I219*$CL$12)</f>
        <v>0</v>
      </c>
      <c r="CM219" s="72"/>
      <c r="CN219" s="71">
        <f>(CM219*$D219*$E219*$G219*$I219*$CN$12)</f>
        <v>0</v>
      </c>
      <c r="CO219" s="72"/>
      <c r="CP219" s="71">
        <f>(CO219*$D219*$E219*$G219*$I219*$CP$12)</f>
        <v>0</v>
      </c>
      <c r="CQ219" s="72"/>
      <c r="CR219" s="71">
        <f>(CQ219*$D219*$E219*$G219*$I219*$CR$12)</f>
        <v>0</v>
      </c>
      <c r="CS219" s="72"/>
      <c r="CT219" s="71">
        <f>(CS219*$D219*$E219*$G219*$I219*$CT$12)</f>
        <v>0</v>
      </c>
      <c r="CU219" s="72"/>
      <c r="CV219" s="71">
        <f>(CU219*$D219*$E219*$G219*$J219*$CV$12)</f>
        <v>0</v>
      </c>
      <c r="CW219" s="86">
        <v>0</v>
      </c>
      <c r="CX219" s="71">
        <f>(CW219*$D219*$E219*$G219*$J219*$CX$12)</f>
        <v>0</v>
      </c>
      <c r="CY219" s="72"/>
      <c r="CZ219" s="71">
        <f>(CY219*$D219*$E219*$G219*$I219*$CZ$12)</f>
        <v>0</v>
      </c>
      <c r="DA219" s="72"/>
      <c r="DB219" s="77">
        <f>(DA219*$D219*$E219*$G219*$J219*$DB$12)</f>
        <v>0</v>
      </c>
      <c r="DC219" s="72"/>
      <c r="DD219" s="71">
        <f>(DC219*$D219*$E219*$G219*$J219*$DD$12)</f>
        <v>0</v>
      </c>
      <c r="DE219" s="87"/>
      <c r="DF219" s="71">
        <f>(DE219*$D219*$E219*$G219*$J219*$DF$12)</f>
        <v>0</v>
      </c>
      <c r="DG219" s="72"/>
      <c r="DH219" s="71">
        <f>(DG219*$D219*$E219*$G219*$J219*$DH$12)</f>
        <v>0</v>
      </c>
      <c r="DI219" s="72"/>
      <c r="DJ219" s="71">
        <f>(DI219*$D219*$E219*$G219*$K219*$DJ$12)</f>
        <v>0</v>
      </c>
      <c r="DK219" s="72"/>
      <c r="DL219" s="79">
        <f>(DK219*$D219*$E219*$G219*$L219*$DL$12)</f>
        <v>0</v>
      </c>
      <c r="DM219" s="81">
        <f t="shared" si="1063"/>
        <v>7</v>
      </c>
      <c r="DN219" s="79">
        <f t="shared" si="1063"/>
        <v>523347.44</v>
      </c>
    </row>
    <row r="220" spans="1:118" ht="15.75" customHeight="1" x14ac:dyDescent="0.25">
      <c r="A220" s="82">
        <v>23</v>
      </c>
      <c r="B220" s="146"/>
      <c r="C220" s="144" t="s">
        <v>344</v>
      </c>
      <c r="D220" s="66">
        <v>22900</v>
      </c>
      <c r="E220" s="147">
        <v>1.31</v>
      </c>
      <c r="F220" s="147"/>
      <c r="G220" s="67">
        <v>1</v>
      </c>
      <c r="H220" s="68"/>
      <c r="I220" s="66">
        <v>1.4</v>
      </c>
      <c r="J220" s="66">
        <v>1.68</v>
      </c>
      <c r="K220" s="66">
        <v>2.23</v>
      </c>
      <c r="L220" s="69">
        <v>2.57</v>
      </c>
      <c r="M220" s="92">
        <f>SUM(M221:M226)</f>
        <v>693</v>
      </c>
      <c r="N220" s="92">
        <f t="shared" ref="N220:BY220" si="1064">SUM(N221:N226)</f>
        <v>28261819.740000002</v>
      </c>
      <c r="O220" s="92">
        <f t="shared" si="1064"/>
        <v>0</v>
      </c>
      <c r="P220" s="92">
        <f t="shared" si="1064"/>
        <v>0</v>
      </c>
      <c r="Q220" s="92">
        <f t="shared" si="1064"/>
        <v>160</v>
      </c>
      <c r="R220" s="92">
        <f t="shared" si="1064"/>
        <v>8720576.4800000004</v>
      </c>
      <c r="S220" s="92">
        <f t="shared" si="1064"/>
        <v>0</v>
      </c>
      <c r="T220" s="92">
        <f t="shared" si="1064"/>
        <v>0</v>
      </c>
      <c r="U220" s="92">
        <f t="shared" si="1064"/>
        <v>0</v>
      </c>
      <c r="V220" s="92">
        <f t="shared" si="1064"/>
        <v>0</v>
      </c>
      <c r="W220" s="92">
        <f t="shared" si="1064"/>
        <v>0</v>
      </c>
      <c r="X220" s="92">
        <f t="shared" si="1064"/>
        <v>0</v>
      </c>
      <c r="Y220" s="92">
        <f t="shared" si="1064"/>
        <v>0</v>
      </c>
      <c r="Z220" s="92">
        <f t="shared" si="1064"/>
        <v>0</v>
      </c>
      <c r="AA220" s="92">
        <f t="shared" si="1064"/>
        <v>0</v>
      </c>
      <c r="AB220" s="92">
        <f t="shared" si="1064"/>
        <v>0</v>
      </c>
      <c r="AC220" s="92">
        <f t="shared" si="1064"/>
        <v>300</v>
      </c>
      <c r="AD220" s="92">
        <f t="shared" si="1064"/>
        <v>13457505.600000001</v>
      </c>
      <c r="AE220" s="92">
        <f t="shared" si="1064"/>
        <v>0</v>
      </c>
      <c r="AF220" s="92">
        <f t="shared" si="1064"/>
        <v>0</v>
      </c>
      <c r="AG220" s="92">
        <f t="shared" si="1064"/>
        <v>5</v>
      </c>
      <c r="AH220" s="92">
        <f t="shared" si="1064"/>
        <v>160460.30000000002</v>
      </c>
      <c r="AI220" s="92">
        <f t="shared" si="1064"/>
        <v>353</v>
      </c>
      <c r="AJ220" s="92">
        <f t="shared" si="1064"/>
        <v>15003214.379999999</v>
      </c>
      <c r="AK220" s="92">
        <f t="shared" si="1064"/>
        <v>1</v>
      </c>
      <c r="AL220" s="92">
        <f t="shared" si="1064"/>
        <v>38510.472000000002</v>
      </c>
      <c r="AM220" s="92">
        <f t="shared" si="1064"/>
        <v>88</v>
      </c>
      <c r="AN220" s="92">
        <f t="shared" si="1064"/>
        <v>4765141.92</v>
      </c>
      <c r="AO220" s="92">
        <v>147</v>
      </c>
      <c r="AP220" s="92">
        <f t="shared" si="1064"/>
        <v>7077565.5999999996</v>
      </c>
      <c r="AQ220" s="92">
        <f t="shared" si="1064"/>
        <v>7</v>
      </c>
      <c r="AR220" s="92">
        <f t="shared" si="1064"/>
        <v>239199.65999999997</v>
      </c>
      <c r="AS220" s="92">
        <f t="shared" si="1064"/>
        <v>502</v>
      </c>
      <c r="AT220" s="92">
        <f t="shared" si="1064"/>
        <v>23242217.600000001</v>
      </c>
      <c r="AU220" s="92">
        <f t="shared" si="1064"/>
        <v>0</v>
      </c>
      <c r="AV220" s="92">
        <f t="shared" si="1064"/>
        <v>0</v>
      </c>
      <c r="AW220" s="92">
        <f t="shared" si="1064"/>
        <v>0</v>
      </c>
      <c r="AX220" s="92">
        <f t="shared" si="1064"/>
        <v>0</v>
      </c>
      <c r="AY220" s="92">
        <f t="shared" si="1064"/>
        <v>0</v>
      </c>
      <c r="AZ220" s="92">
        <f t="shared" si="1064"/>
        <v>0</v>
      </c>
      <c r="BA220" s="92">
        <f t="shared" si="1064"/>
        <v>193</v>
      </c>
      <c r="BB220" s="92">
        <f t="shared" si="1064"/>
        <v>8657450.3399999999</v>
      </c>
      <c r="BC220" s="92">
        <f t="shared" si="1064"/>
        <v>89</v>
      </c>
      <c r="BD220" s="92">
        <f t="shared" si="1064"/>
        <v>3718094.38</v>
      </c>
      <c r="BE220" s="92">
        <f t="shared" si="1064"/>
        <v>617</v>
      </c>
      <c r="BF220" s="92">
        <f t="shared" si="1064"/>
        <v>30086258.159999996</v>
      </c>
      <c r="BG220" s="92">
        <f t="shared" si="1064"/>
        <v>207</v>
      </c>
      <c r="BH220" s="92">
        <f t="shared" si="1064"/>
        <v>10096206.960000001</v>
      </c>
      <c r="BI220" s="92">
        <f t="shared" si="1064"/>
        <v>490</v>
      </c>
      <c r="BJ220" s="92">
        <f t="shared" si="1064"/>
        <v>28044183.636</v>
      </c>
      <c r="BK220" s="92">
        <f t="shared" si="1064"/>
        <v>0</v>
      </c>
      <c r="BL220" s="92">
        <f t="shared" si="1064"/>
        <v>0</v>
      </c>
      <c r="BM220" s="92">
        <f t="shared" si="1064"/>
        <v>403</v>
      </c>
      <c r="BN220" s="92">
        <f t="shared" si="1064"/>
        <v>21522275.544</v>
      </c>
      <c r="BO220" s="92">
        <f t="shared" si="1064"/>
        <v>72</v>
      </c>
      <c r="BP220" s="92">
        <f t="shared" si="1064"/>
        <v>3385536</v>
      </c>
      <c r="BQ220" s="92">
        <f t="shared" si="1064"/>
        <v>178</v>
      </c>
      <c r="BR220" s="92">
        <f t="shared" si="1064"/>
        <v>10976061.600000001</v>
      </c>
      <c r="BS220" s="92">
        <f t="shared" si="1064"/>
        <v>91</v>
      </c>
      <c r="BT220" s="92">
        <f t="shared" si="1064"/>
        <v>3954498.4079999998</v>
      </c>
      <c r="BU220" s="92">
        <f t="shared" si="1064"/>
        <v>147</v>
      </c>
      <c r="BV220" s="92">
        <f t="shared" si="1064"/>
        <v>8899054.5</v>
      </c>
      <c r="BW220" s="92">
        <f t="shared" si="1064"/>
        <v>153</v>
      </c>
      <c r="BX220" s="92">
        <f t="shared" si="1064"/>
        <v>7434714</v>
      </c>
      <c r="BY220" s="92">
        <f t="shared" si="1064"/>
        <v>160</v>
      </c>
      <c r="BZ220" s="92">
        <f t="shared" ref="BZ220:DN220" si="1065">SUM(BZ221:BZ226)</f>
        <v>7805968.7999999998</v>
      </c>
      <c r="CA220" s="92">
        <f t="shared" si="1065"/>
        <v>952</v>
      </c>
      <c r="CB220" s="92">
        <f t="shared" si="1065"/>
        <v>44645691.607999995</v>
      </c>
      <c r="CC220" s="92">
        <f t="shared" si="1065"/>
        <v>668</v>
      </c>
      <c r="CD220" s="92">
        <f t="shared" si="1065"/>
        <v>32595600.772</v>
      </c>
      <c r="CE220" s="92">
        <f t="shared" si="1065"/>
        <v>0</v>
      </c>
      <c r="CF220" s="92">
        <f t="shared" si="1065"/>
        <v>0</v>
      </c>
      <c r="CG220" s="92">
        <f t="shared" si="1065"/>
        <v>0</v>
      </c>
      <c r="CH220" s="92">
        <f t="shared" si="1065"/>
        <v>0</v>
      </c>
      <c r="CI220" s="92">
        <f t="shared" si="1065"/>
        <v>0</v>
      </c>
      <c r="CJ220" s="92">
        <f t="shared" si="1065"/>
        <v>0</v>
      </c>
      <c r="CK220" s="92">
        <f t="shared" si="1065"/>
        <v>8</v>
      </c>
      <c r="CL220" s="92">
        <f t="shared" si="1065"/>
        <v>227561.87999999998</v>
      </c>
      <c r="CM220" s="92">
        <f t="shared" si="1065"/>
        <v>28</v>
      </c>
      <c r="CN220" s="92">
        <f t="shared" si="1065"/>
        <v>778288.56</v>
      </c>
      <c r="CO220" s="92">
        <f t="shared" si="1065"/>
        <v>85</v>
      </c>
      <c r="CP220" s="92">
        <f t="shared" si="1065"/>
        <v>2400171.9</v>
      </c>
      <c r="CQ220" s="92">
        <f t="shared" si="1065"/>
        <v>151</v>
      </c>
      <c r="CR220" s="92">
        <f t="shared" si="1065"/>
        <v>6975662.8899999997</v>
      </c>
      <c r="CS220" s="92">
        <f t="shared" si="1065"/>
        <v>296</v>
      </c>
      <c r="CT220" s="92">
        <f t="shared" si="1065"/>
        <v>13685413.727999998</v>
      </c>
      <c r="CU220" s="92">
        <f t="shared" si="1065"/>
        <v>96</v>
      </c>
      <c r="CV220" s="92">
        <f t="shared" si="1065"/>
        <v>4736672.6399999997</v>
      </c>
      <c r="CW220" s="92">
        <f t="shared" si="1065"/>
        <v>200</v>
      </c>
      <c r="CX220" s="92">
        <f t="shared" si="1065"/>
        <v>9189421.9199999999</v>
      </c>
      <c r="CY220" s="92">
        <f t="shared" si="1065"/>
        <v>0</v>
      </c>
      <c r="CZ220" s="92">
        <f t="shared" si="1065"/>
        <v>0</v>
      </c>
      <c r="DA220" s="92">
        <f t="shared" si="1065"/>
        <v>43</v>
      </c>
      <c r="DB220" s="95">
        <f t="shared" si="1065"/>
        <v>1889475.3360000001</v>
      </c>
      <c r="DC220" s="92">
        <f t="shared" si="1065"/>
        <v>29</v>
      </c>
      <c r="DD220" s="92">
        <f t="shared" si="1065"/>
        <v>1379990.64</v>
      </c>
      <c r="DE220" s="96">
        <f t="shared" si="1065"/>
        <v>20</v>
      </c>
      <c r="DF220" s="92">
        <f t="shared" si="1065"/>
        <v>1097836.9919999999</v>
      </c>
      <c r="DG220" s="92">
        <f t="shared" si="1065"/>
        <v>83</v>
      </c>
      <c r="DH220" s="92">
        <f t="shared" si="1065"/>
        <v>4499058.0263999989</v>
      </c>
      <c r="DI220" s="92">
        <v>25</v>
      </c>
      <c r="DJ220" s="92">
        <f t="shared" si="1065"/>
        <v>1865988.1800000002</v>
      </c>
      <c r="DK220" s="92">
        <f t="shared" si="1065"/>
        <v>64</v>
      </c>
      <c r="DL220" s="92">
        <f t="shared" si="1065"/>
        <v>5786897.784</v>
      </c>
      <c r="DM220" s="92">
        <f t="shared" si="1065"/>
        <v>7804</v>
      </c>
      <c r="DN220" s="92">
        <f t="shared" si="1065"/>
        <v>377300246.93640006</v>
      </c>
    </row>
    <row r="221" spans="1:118" ht="15.75" customHeight="1" x14ac:dyDescent="0.25">
      <c r="A221" s="82"/>
      <c r="B221" s="83">
        <v>185</v>
      </c>
      <c r="C221" s="65" t="s">
        <v>345</v>
      </c>
      <c r="D221" s="66">
        <v>22900</v>
      </c>
      <c r="E221" s="84">
        <v>0.85</v>
      </c>
      <c r="F221" s="84"/>
      <c r="G221" s="67">
        <v>1</v>
      </c>
      <c r="H221" s="68"/>
      <c r="I221" s="66">
        <v>1.4</v>
      </c>
      <c r="J221" s="66">
        <v>1.68</v>
      </c>
      <c r="K221" s="66">
        <v>2.23</v>
      </c>
      <c r="L221" s="69">
        <v>2.57</v>
      </c>
      <c r="M221" s="72">
        <v>41</v>
      </c>
      <c r="N221" s="71">
        <f t="shared" si="1058"/>
        <v>1229020.1000000001</v>
      </c>
      <c r="O221" s="72"/>
      <c r="P221" s="72">
        <f t="shared" ref="P221:P226" si="1066">(O221*$D221*$E221*$G221*$I221*$P$12)</f>
        <v>0</v>
      </c>
      <c r="Q221" s="72">
        <v>1</v>
      </c>
      <c r="R221" s="71">
        <f t="shared" ref="R221:R226" si="1067">(Q221*$D221*$E221*$G221*$I221*$R$12)</f>
        <v>29976.100000000002</v>
      </c>
      <c r="S221" s="72"/>
      <c r="T221" s="71">
        <f t="shared" ref="T221:T226" si="1068">(S221/12*7*$D221*$E221*$G221*$I221*$T$12)+(S221/12*5*$D221*$E221*$G221*$I221*$T$13)</f>
        <v>0</v>
      </c>
      <c r="U221" s="72">
        <v>0</v>
      </c>
      <c r="V221" s="71">
        <f t="shared" ref="V221:V226" si="1069">(U221*$D221*$E221*$G221*$I221*$V$12)</f>
        <v>0</v>
      </c>
      <c r="W221" s="72">
        <v>0</v>
      </c>
      <c r="X221" s="71">
        <f t="shared" ref="X221:X226" si="1070">(W221*$D221*$E221*$G221*$I221*$X$12)</f>
        <v>0</v>
      </c>
      <c r="Y221" s="72"/>
      <c r="Z221" s="71">
        <f t="shared" ref="Z221:Z226" si="1071">(Y221*$D221*$E221*$G221*$I221*$Z$12)</f>
        <v>0</v>
      </c>
      <c r="AA221" s="72">
        <v>0</v>
      </c>
      <c r="AB221" s="71">
        <f t="shared" ref="AB221:AB226" si="1072">(AA221*$D221*$E221*$G221*$I221*$AB$12)</f>
        <v>0</v>
      </c>
      <c r="AC221" s="72"/>
      <c r="AD221" s="71">
        <f t="shared" ref="AD221:AD226" si="1073">(AC221*$D221*$E221*$G221*$I221*$AD$12)</f>
        <v>0</v>
      </c>
      <c r="AE221" s="72">
        <v>0</v>
      </c>
      <c r="AF221" s="71">
        <f t="shared" ref="AF221:AF226" si="1074">(AE221*$D221*$E221*$G221*$I221*$AF$12)</f>
        <v>0</v>
      </c>
      <c r="AG221" s="74"/>
      <c r="AH221" s="71">
        <f t="shared" ref="AH221:AH226" si="1075">(AG221*$D221*$E221*$G221*$I221*$AH$12)</f>
        <v>0</v>
      </c>
      <c r="AI221" s="72">
        <v>4</v>
      </c>
      <c r="AJ221" s="71">
        <f t="shared" ref="AJ221:AJ226" si="1076">(AI221*$D221*$E221*$G221*$I221*$AJ$12)</f>
        <v>119904.40000000001</v>
      </c>
      <c r="AK221" s="85">
        <v>0</v>
      </c>
      <c r="AL221" s="71">
        <f t="shared" ref="AL221:AL226" si="1077">(AK221*$D221*$E221*$G221*$J221*$AL$12)</f>
        <v>0</v>
      </c>
      <c r="AM221" s="72"/>
      <c r="AN221" s="77">
        <f t="shared" ref="AN221:AN226" si="1078">(AM221*$D221*$E221*$G221*$J221*$AN$12)</f>
        <v>0</v>
      </c>
      <c r="AO221" s="72"/>
      <c r="AP221" s="71">
        <f t="shared" ref="AP221:AP226" si="1079">(AO221*$D221*$E221*$G221*$I221*$AP$12)</f>
        <v>0</v>
      </c>
      <c r="AQ221" s="72"/>
      <c r="AR221" s="72">
        <f t="shared" ref="AR221:AR226" si="1080">(AQ221*$D221*$E221*$G221*$I221*$AR$12)</f>
        <v>0</v>
      </c>
      <c r="AS221" s="72">
        <v>7</v>
      </c>
      <c r="AT221" s="72">
        <f t="shared" ref="AT221:AT226" si="1081">(AS221*$D221*$E221*$G221*$I221*$AT$12)</f>
        <v>219370.55</v>
      </c>
      <c r="AU221" s="72">
        <v>0</v>
      </c>
      <c r="AV221" s="71">
        <f t="shared" ref="AV221:AV226" si="1082">(AU221*$D221*$E221*$G221*$I221*$AV$12)</f>
        <v>0</v>
      </c>
      <c r="AW221" s="72">
        <v>0</v>
      </c>
      <c r="AX221" s="71">
        <f t="shared" ref="AX221:AX226" si="1083">(AW221*$D221*$E221*$G221*$I221*$AX$12)</f>
        <v>0</v>
      </c>
      <c r="AY221" s="72">
        <v>0</v>
      </c>
      <c r="AZ221" s="71">
        <f t="shared" ref="AZ221:AZ226" si="1084">(AY221*$D221*$E221*$G221*$I221*$AZ$12)</f>
        <v>0</v>
      </c>
      <c r="BA221" s="72">
        <v>1</v>
      </c>
      <c r="BB221" s="71">
        <f t="shared" ref="BB221:BB226" si="1085">(BA221*$D221*$E221*$G221*$I221*$BB$12)</f>
        <v>29976.100000000002</v>
      </c>
      <c r="BC221" s="72">
        <v>17</v>
      </c>
      <c r="BD221" s="71">
        <f t="shared" ref="BD221:BD226" si="1086">(BC221*$D221*$E221*$G221*$I221*$BD$12)</f>
        <v>509593.69999999995</v>
      </c>
      <c r="BE221" s="72">
        <v>2</v>
      </c>
      <c r="BF221" s="71">
        <f t="shared" ref="BF221:BF226" si="1087">(BE221*$D221*$E221*$G221*$J221*$BF$12)</f>
        <v>65402.399999999994</v>
      </c>
      <c r="BG221" s="72">
        <v>1</v>
      </c>
      <c r="BH221" s="71">
        <f t="shared" ref="BH221:BH226" si="1088">(BG221*$D221*$E221*$G221*$J221*$BH$12)</f>
        <v>32701.199999999997</v>
      </c>
      <c r="BI221" s="72"/>
      <c r="BJ221" s="71">
        <f t="shared" ref="BJ221:BJ226" si="1089">(BI221*$D221*$E221*$G221*$J221*$BJ$12)</f>
        <v>0</v>
      </c>
      <c r="BK221" s="72">
        <v>0</v>
      </c>
      <c r="BL221" s="71">
        <f t="shared" ref="BL221:BL226" si="1090">(BK221*$D221*$E221*$G221*$J221*$BL$12)</f>
        <v>0</v>
      </c>
      <c r="BM221" s="72"/>
      <c r="BN221" s="71">
        <f t="shared" ref="BN221:BN226" si="1091">(BM221*$D221*$E221*$G221*$J221*$BN$12)</f>
        <v>0</v>
      </c>
      <c r="BO221" s="72">
        <v>2</v>
      </c>
      <c r="BP221" s="71">
        <f t="shared" ref="BP221:BP226" si="1092">(BO221*$D221*$E221*$G221*$J221*$BP$12)</f>
        <v>65402.399999999994</v>
      </c>
      <c r="BQ221" s="72">
        <v>1</v>
      </c>
      <c r="BR221" s="71">
        <f t="shared" ref="BR221:BR226" si="1093">(BQ221*$D221*$E221*$G221*$J221*$BR$12)</f>
        <v>40876.5</v>
      </c>
      <c r="BS221" s="72"/>
      <c r="BT221" s="71">
        <f t="shared" ref="BT221:BT226" si="1094">(BS221*$D221*$E221*$G221*$J221*$BT$12)</f>
        <v>0</v>
      </c>
      <c r="BU221" s="72">
        <v>5</v>
      </c>
      <c r="BV221" s="71">
        <f t="shared" ref="BV221:BV226" si="1095">(BU221*$D221*$E221*$G221*$J221*$BV$12)</f>
        <v>204382.5</v>
      </c>
      <c r="BW221" s="72"/>
      <c r="BX221" s="71">
        <f t="shared" ref="BX221:BX226" si="1096">(BW221*$D221*$E221*$G221*$J221*$BX$12)</f>
        <v>0</v>
      </c>
      <c r="BY221" s="72"/>
      <c r="BZ221" s="79">
        <f t="shared" ref="BZ221:BZ226" si="1097">(BY221*$D221*$E221*$G221*$J221*$BZ$12)</f>
        <v>0</v>
      </c>
      <c r="CA221" s="72"/>
      <c r="CB221" s="71">
        <f t="shared" ref="CB221:CB226" si="1098">(CA221*$D221*$E221*$G221*$I221*$CB$12)</f>
        <v>0</v>
      </c>
      <c r="CC221" s="72">
        <v>0</v>
      </c>
      <c r="CD221" s="71">
        <f t="shared" ref="CD221:CD226" si="1099">(CC221*$D221*$E221*$G221*$I221*$CD$12)</f>
        <v>0</v>
      </c>
      <c r="CE221" s="72">
        <v>0</v>
      </c>
      <c r="CF221" s="71">
        <f t="shared" ref="CF221:CF226" si="1100">(CE221*$D221*$E221*$G221*$I221*$CF$12)</f>
        <v>0</v>
      </c>
      <c r="CG221" s="72"/>
      <c r="CH221" s="72">
        <f t="shared" ref="CH221:CH226" si="1101">(CG221*$D221*$E221*$G221*$I221*$CH$12)</f>
        <v>0</v>
      </c>
      <c r="CI221" s="72"/>
      <c r="CJ221" s="71">
        <f t="shared" ref="CJ221:CJ226" si="1102">(CI221*$D221*$E221*$G221*$J221*$CJ$12)</f>
        <v>0</v>
      </c>
      <c r="CK221" s="72"/>
      <c r="CL221" s="71">
        <f t="shared" ref="CL221:CL226" si="1103">(CK221*$D221*$E221*$G221*$I221*$CL$12)</f>
        <v>0</v>
      </c>
      <c r="CM221" s="72"/>
      <c r="CN221" s="71">
        <f t="shared" ref="CN221:CN226" si="1104">(CM221*$D221*$E221*$G221*$I221*$CN$12)</f>
        <v>0</v>
      </c>
      <c r="CO221" s="72"/>
      <c r="CP221" s="71">
        <f t="shared" ref="CP221:CP226" si="1105">(CO221*$D221*$E221*$G221*$I221*$CP$12)</f>
        <v>0</v>
      </c>
      <c r="CQ221" s="72"/>
      <c r="CR221" s="71">
        <f t="shared" ref="CR221:CR226" si="1106">(CQ221*$D221*$E221*$G221*$I221*$CR$12)</f>
        <v>0</v>
      </c>
      <c r="CS221" s="72"/>
      <c r="CT221" s="71">
        <f t="shared" ref="CT221:CT226" si="1107">(CS221*$D221*$E221*$G221*$I221*$CT$12)</f>
        <v>0</v>
      </c>
      <c r="CU221" s="72"/>
      <c r="CV221" s="71">
        <f t="shared" ref="CV221:CV226" si="1108">(CU221*$D221*$E221*$G221*$J221*$CV$12)</f>
        <v>0</v>
      </c>
      <c r="CW221" s="86">
        <v>0</v>
      </c>
      <c r="CX221" s="71">
        <f t="shared" ref="CX221:CX226" si="1109">(CW221*$D221*$E221*$G221*$J221*$CX$12)</f>
        <v>0</v>
      </c>
      <c r="CY221" s="72"/>
      <c r="CZ221" s="71">
        <f t="shared" ref="CZ221:CZ226" si="1110">(CY221*$D221*$E221*$G221*$I221*$CZ$12)</f>
        <v>0</v>
      </c>
      <c r="DA221" s="72">
        <v>0</v>
      </c>
      <c r="DB221" s="77">
        <f t="shared" ref="DB221:DB226" si="1111">(DA221*$D221*$E221*$G221*$J221*$DB$12)</f>
        <v>0</v>
      </c>
      <c r="DC221" s="72">
        <v>1</v>
      </c>
      <c r="DD221" s="71">
        <f t="shared" ref="DD221:DD226" si="1112">(DC221*$D221*$E221*$G221*$J221*$DD$12)</f>
        <v>32701.199999999997</v>
      </c>
      <c r="DE221" s="87"/>
      <c r="DF221" s="71">
        <f t="shared" ref="DF221:DF226" si="1113">(DE221*$D221*$E221*$G221*$J221*$DF$12)</f>
        <v>0</v>
      </c>
      <c r="DG221" s="72"/>
      <c r="DH221" s="71">
        <f t="shared" ref="DH221:DH226" si="1114">(DG221*$D221*$E221*$G221*$J221*$DH$12)</f>
        <v>0</v>
      </c>
      <c r="DI221" s="72"/>
      <c r="DJ221" s="71">
        <f t="shared" ref="DJ221:DJ226" si="1115">(DI221*$D221*$E221*$G221*$K221*$DJ$12)</f>
        <v>0</v>
      </c>
      <c r="DK221" s="72"/>
      <c r="DL221" s="79">
        <f t="shared" ref="DL221:DL226" si="1116">(DK221*$D221*$E221*$G221*$L221*$DL$12)</f>
        <v>0</v>
      </c>
      <c r="DM221" s="81">
        <f t="shared" ref="DM221:DN226" si="1117">SUM(M221,O221,Q221,S221,U221,W221,Y221,AA221,AC221,AE221,AG221,AI221,AK221,AO221,AQ221,CE221,AS221,AU221,AW221,AY221,BA221,CI221,BC221,BE221,BG221,BK221,AM221,BM221,BO221,BQ221,BS221,BU221,BW221,BY221,CA221,CC221,CG221,CK221,CM221,CO221,CQ221,CS221,CU221,CW221,BI221,CY221,DA221,DC221,DE221,DG221,DI221,DK221)</f>
        <v>83</v>
      </c>
      <c r="DN221" s="79">
        <f t="shared" si="1117"/>
        <v>2579307.1500000004</v>
      </c>
    </row>
    <row r="222" spans="1:118" ht="45" customHeight="1" x14ac:dyDescent="0.25">
      <c r="A222" s="82"/>
      <c r="B222" s="83">
        <v>186</v>
      </c>
      <c r="C222" s="65" t="s">
        <v>346</v>
      </c>
      <c r="D222" s="66">
        <v>22900</v>
      </c>
      <c r="E222" s="84">
        <v>2.48</v>
      </c>
      <c r="F222" s="84"/>
      <c r="G222" s="67">
        <v>1</v>
      </c>
      <c r="H222" s="68"/>
      <c r="I222" s="66">
        <v>1.4</v>
      </c>
      <c r="J222" s="66">
        <v>1.68</v>
      </c>
      <c r="K222" s="66">
        <v>2.23</v>
      </c>
      <c r="L222" s="69">
        <v>2.57</v>
      </c>
      <c r="M222" s="72">
        <v>4</v>
      </c>
      <c r="N222" s="71">
        <f t="shared" si="1058"/>
        <v>349838.72</v>
      </c>
      <c r="O222" s="72"/>
      <c r="P222" s="72">
        <f t="shared" si="1066"/>
        <v>0</v>
      </c>
      <c r="Q222" s="72">
        <v>38</v>
      </c>
      <c r="R222" s="71">
        <f t="shared" si="1067"/>
        <v>3323467.8400000003</v>
      </c>
      <c r="S222" s="72"/>
      <c r="T222" s="71">
        <f t="shared" si="1068"/>
        <v>0</v>
      </c>
      <c r="U222" s="72"/>
      <c r="V222" s="71">
        <f t="shared" si="1069"/>
        <v>0</v>
      </c>
      <c r="W222" s="72"/>
      <c r="X222" s="71">
        <f t="shared" si="1070"/>
        <v>0</v>
      </c>
      <c r="Y222" s="72"/>
      <c r="Z222" s="71">
        <f t="shared" si="1071"/>
        <v>0</v>
      </c>
      <c r="AA222" s="72"/>
      <c r="AB222" s="71">
        <f t="shared" si="1072"/>
        <v>0</v>
      </c>
      <c r="AC222" s="72"/>
      <c r="AD222" s="71">
        <f t="shared" si="1073"/>
        <v>0</v>
      </c>
      <c r="AE222" s="72"/>
      <c r="AF222" s="71">
        <f t="shared" si="1074"/>
        <v>0</v>
      </c>
      <c r="AG222" s="74"/>
      <c r="AH222" s="71">
        <f t="shared" si="1075"/>
        <v>0</v>
      </c>
      <c r="AI222" s="72"/>
      <c r="AJ222" s="71">
        <f t="shared" si="1076"/>
        <v>0</v>
      </c>
      <c r="AK222" s="86">
        <v>0</v>
      </c>
      <c r="AL222" s="71">
        <f t="shared" si="1077"/>
        <v>0</v>
      </c>
      <c r="AM222" s="72"/>
      <c r="AN222" s="77">
        <f t="shared" si="1078"/>
        <v>0</v>
      </c>
      <c r="AO222" s="72">
        <v>27</v>
      </c>
      <c r="AP222" s="71">
        <f t="shared" si="1079"/>
        <v>2146737.6</v>
      </c>
      <c r="AQ222" s="72"/>
      <c r="AR222" s="72">
        <f t="shared" si="1080"/>
        <v>0</v>
      </c>
      <c r="AS222" s="72"/>
      <c r="AT222" s="72">
        <f t="shared" si="1081"/>
        <v>0</v>
      </c>
      <c r="AU222" s="72"/>
      <c r="AV222" s="71">
        <f t="shared" si="1082"/>
        <v>0</v>
      </c>
      <c r="AW222" s="72"/>
      <c r="AX222" s="71">
        <f t="shared" si="1083"/>
        <v>0</v>
      </c>
      <c r="AY222" s="72"/>
      <c r="AZ222" s="71">
        <f t="shared" si="1084"/>
        <v>0</v>
      </c>
      <c r="BA222" s="72"/>
      <c r="BB222" s="71">
        <f t="shared" si="1085"/>
        <v>0</v>
      </c>
      <c r="BC222" s="72"/>
      <c r="BD222" s="71">
        <f t="shared" si="1086"/>
        <v>0</v>
      </c>
      <c r="BE222" s="72"/>
      <c r="BF222" s="71">
        <f t="shared" si="1087"/>
        <v>0</v>
      </c>
      <c r="BG222" s="72"/>
      <c r="BH222" s="71">
        <f t="shared" si="1088"/>
        <v>0</v>
      </c>
      <c r="BI222" s="72">
        <v>3</v>
      </c>
      <c r="BJ222" s="71">
        <f t="shared" si="1089"/>
        <v>329166.43199999997</v>
      </c>
      <c r="BK222" s="72"/>
      <c r="BL222" s="71">
        <f t="shared" si="1090"/>
        <v>0</v>
      </c>
      <c r="BM222" s="72"/>
      <c r="BN222" s="71">
        <f t="shared" si="1091"/>
        <v>0</v>
      </c>
      <c r="BO222" s="72"/>
      <c r="BP222" s="71">
        <f t="shared" si="1092"/>
        <v>0</v>
      </c>
      <c r="BQ222" s="72"/>
      <c r="BR222" s="71">
        <f t="shared" si="1093"/>
        <v>0</v>
      </c>
      <c r="BS222" s="72"/>
      <c r="BT222" s="71">
        <f t="shared" si="1094"/>
        <v>0</v>
      </c>
      <c r="BU222" s="72"/>
      <c r="BV222" s="71">
        <f t="shared" si="1095"/>
        <v>0</v>
      </c>
      <c r="BW222" s="72"/>
      <c r="BX222" s="71">
        <f t="shared" si="1096"/>
        <v>0</v>
      </c>
      <c r="BY222" s="72"/>
      <c r="BZ222" s="79">
        <f t="shared" si="1097"/>
        <v>0</v>
      </c>
      <c r="CA222" s="72">
        <v>12</v>
      </c>
      <c r="CB222" s="71">
        <f t="shared" si="1098"/>
        <v>1078139.328</v>
      </c>
      <c r="CC222" s="72">
        <v>38</v>
      </c>
      <c r="CD222" s="71">
        <f t="shared" si="1099"/>
        <v>3414107.8719999995</v>
      </c>
      <c r="CE222" s="72"/>
      <c r="CF222" s="71">
        <f t="shared" si="1100"/>
        <v>0</v>
      </c>
      <c r="CG222" s="72"/>
      <c r="CH222" s="72">
        <f t="shared" si="1101"/>
        <v>0</v>
      </c>
      <c r="CI222" s="72"/>
      <c r="CJ222" s="71">
        <f t="shared" si="1102"/>
        <v>0</v>
      </c>
      <c r="CK222" s="72"/>
      <c r="CL222" s="71">
        <f t="shared" si="1103"/>
        <v>0</v>
      </c>
      <c r="CM222" s="72"/>
      <c r="CN222" s="71">
        <f t="shared" si="1104"/>
        <v>0</v>
      </c>
      <c r="CO222" s="72"/>
      <c r="CP222" s="71">
        <f t="shared" si="1105"/>
        <v>0</v>
      </c>
      <c r="CQ222" s="72"/>
      <c r="CR222" s="71">
        <f t="shared" si="1106"/>
        <v>0</v>
      </c>
      <c r="CS222" s="72"/>
      <c r="CT222" s="71">
        <f t="shared" si="1107"/>
        <v>0</v>
      </c>
      <c r="CU222" s="72"/>
      <c r="CV222" s="71">
        <f t="shared" si="1108"/>
        <v>0</v>
      </c>
      <c r="CW222" s="86">
        <v>10</v>
      </c>
      <c r="CX222" s="71">
        <f t="shared" si="1109"/>
        <v>858695.04</v>
      </c>
      <c r="CY222" s="72"/>
      <c r="CZ222" s="71">
        <f t="shared" si="1110"/>
        <v>0</v>
      </c>
      <c r="DA222" s="72"/>
      <c r="DB222" s="77">
        <f t="shared" si="1111"/>
        <v>0</v>
      </c>
      <c r="DC222" s="72"/>
      <c r="DD222" s="71">
        <f t="shared" si="1112"/>
        <v>0</v>
      </c>
      <c r="DE222" s="87"/>
      <c r="DF222" s="71">
        <f t="shared" si="1113"/>
        <v>0</v>
      </c>
      <c r="DG222" s="72"/>
      <c r="DH222" s="71">
        <f t="shared" si="1114"/>
        <v>0</v>
      </c>
      <c r="DI222" s="72"/>
      <c r="DJ222" s="71">
        <f t="shared" si="1115"/>
        <v>0</v>
      </c>
      <c r="DK222" s="72"/>
      <c r="DL222" s="79">
        <f t="shared" si="1116"/>
        <v>0</v>
      </c>
      <c r="DM222" s="81">
        <f t="shared" si="1117"/>
        <v>132</v>
      </c>
      <c r="DN222" s="79">
        <f t="shared" si="1117"/>
        <v>11500152.831999999</v>
      </c>
    </row>
    <row r="223" spans="1:118" ht="60" customHeight="1" x14ac:dyDescent="0.25">
      <c r="A223" s="82"/>
      <c r="B223" s="83">
        <v>187</v>
      </c>
      <c r="C223" s="65" t="s">
        <v>347</v>
      </c>
      <c r="D223" s="66">
        <v>22900</v>
      </c>
      <c r="E223" s="84">
        <v>0.91</v>
      </c>
      <c r="F223" s="84"/>
      <c r="G223" s="67">
        <v>1</v>
      </c>
      <c r="H223" s="68"/>
      <c r="I223" s="66">
        <v>1.4</v>
      </c>
      <c r="J223" s="66">
        <v>1.68</v>
      </c>
      <c r="K223" s="66">
        <v>2.23</v>
      </c>
      <c r="L223" s="69">
        <v>2.57</v>
      </c>
      <c r="M223" s="72">
        <v>19</v>
      </c>
      <c r="N223" s="71">
        <f t="shared" si="1058"/>
        <v>609749.1399999999</v>
      </c>
      <c r="O223" s="72"/>
      <c r="P223" s="72">
        <f t="shared" si="1066"/>
        <v>0</v>
      </c>
      <c r="Q223" s="72">
        <v>9</v>
      </c>
      <c r="R223" s="71">
        <f t="shared" si="1067"/>
        <v>288828.53999999998</v>
      </c>
      <c r="S223" s="72"/>
      <c r="T223" s="71">
        <f t="shared" si="1068"/>
        <v>0</v>
      </c>
      <c r="U223" s="72"/>
      <c r="V223" s="71">
        <f t="shared" si="1069"/>
        <v>0</v>
      </c>
      <c r="W223" s="72">
        <v>0</v>
      </c>
      <c r="X223" s="71">
        <f t="shared" si="1070"/>
        <v>0</v>
      </c>
      <c r="Y223" s="72"/>
      <c r="Z223" s="71">
        <f t="shared" si="1071"/>
        <v>0</v>
      </c>
      <c r="AA223" s="72">
        <v>0</v>
      </c>
      <c r="AB223" s="71">
        <f t="shared" si="1072"/>
        <v>0</v>
      </c>
      <c r="AC223" s="72"/>
      <c r="AD223" s="71">
        <f t="shared" si="1073"/>
        <v>0</v>
      </c>
      <c r="AE223" s="72"/>
      <c r="AF223" s="71">
        <f t="shared" si="1074"/>
        <v>0</v>
      </c>
      <c r="AG223" s="72">
        <v>5</v>
      </c>
      <c r="AH223" s="71">
        <f t="shared" si="1075"/>
        <v>160460.30000000002</v>
      </c>
      <c r="AI223" s="72">
        <v>3</v>
      </c>
      <c r="AJ223" s="71">
        <f t="shared" si="1076"/>
        <v>96276.18</v>
      </c>
      <c r="AK223" s="86">
        <v>1</v>
      </c>
      <c r="AL223" s="71">
        <f t="shared" si="1077"/>
        <v>38510.472000000002</v>
      </c>
      <c r="AM223" s="72"/>
      <c r="AN223" s="77">
        <f t="shared" si="1078"/>
        <v>0</v>
      </c>
      <c r="AO223" s="72"/>
      <c r="AP223" s="71">
        <f t="shared" si="1079"/>
        <v>0</v>
      </c>
      <c r="AQ223" s="72">
        <v>1</v>
      </c>
      <c r="AR223" s="72">
        <f t="shared" si="1080"/>
        <v>26257.14</v>
      </c>
      <c r="AS223" s="72">
        <v>3</v>
      </c>
      <c r="AT223" s="72">
        <f t="shared" si="1081"/>
        <v>100652.36999999998</v>
      </c>
      <c r="AU223" s="72">
        <v>0</v>
      </c>
      <c r="AV223" s="71">
        <f t="shared" si="1082"/>
        <v>0</v>
      </c>
      <c r="AW223" s="72">
        <v>0</v>
      </c>
      <c r="AX223" s="71">
        <f t="shared" si="1083"/>
        <v>0</v>
      </c>
      <c r="AY223" s="72">
        <v>0</v>
      </c>
      <c r="AZ223" s="71">
        <f t="shared" si="1084"/>
        <v>0</v>
      </c>
      <c r="BA223" s="72"/>
      <c r="BB223" s="71">
        <f t="shared" si="1085"/>
        <v>0</v>
      </c>
      <c r="BC223" s="72"/>
      <c r="BD223" s="71">
        <f t="shared" si="1086"/>
        <v>0</v>
      </c>
      <c r="BE223" s="72"/>
      <c r="BF223" s="71">
        <f t="shared" si="1087"/>
        <v>0</v>
      </c>
      <c r="BG223" s="72">
        <v>1</v>
      </c>
      <c r="BH223" s="71">
        <f t="shared" si="1088"/>
        <v>35009.519999999997</v>
      </c>
      <c r="BI223" s="72">
        <v>0</v>
      </c>
      <c r="BJ223" s="71">
        <f t="shared" si="1089"/>
        <v>0</v>
      </c>
      <c r="BK223" s="72">
        <v>0</v>
      </c>
      <c r="BL223" s="71">
        <f t="shared" si="1090"/>
        <v>0</v>
      </c>
      <c r="BM223" s="72"/>
      <c r="BN223" s="71">
        <f t="shared" si="1091"/>
        <v>0</v>
      </c>
      <c r="BO223" s="72"/>
      <c r="BP223" s="71">
        <f t="shared" si="1092"/>
        <v>0</v>
      </c>
      <c r="BQ223" s="72"/>
      <c r="BR223" s="71">
        <f t="shared" si="1093"/>
        <v>0</v>
      </c>
      <c r="BS223" s="72"/>
      <c r="BT223" s="71">
        <f t="shared" si="1094"/>
        <v>0</v>
      </c>
      <c r="BU223" s="72"/>
      <c r="BV223" s="71">
        <f t="shared" si="1095"/>
        <v>0</v>
      </c>
      <c r="BW223" s="72"/>
      <c r="BX223" s="71">
        <f t="shared" si="1096"/>
        <v>0</v>
      </c>
      <c r="BY223" s="72"/>
      <c r="BZ223" s="79">
        <f t="shared" si="1097"/>
        <v>0</v>
      </c>
      <c r="CA223" s="72"/>
      <c r="CB223" s="71">
        <f t="shared" si="1098"/>
        <v>0</v>
      </c>
      <c r="CC223" s="72">
        <v>0</v>
      </c>
      <c r="CD223" s="71">
        <f t="shared" si="1099"/>
        <v>0</v>
      </c>
      <c r="CE223" s="72">
        <v>0</v>
      </c>
      <c r="CF223" s="71">
        <f t="shared" si="1100"/>
        <v>0</v>
      </c>
      <c r="CG223" s="72"/>
      <c r="CH223" s="72">
        <f t="shared" si="1101"/>
        <v>0</v>
      </c>
      <c r="CI223" s="72"/>
      <c r="CJ223" s="71">
        <f t="shared" si="1102"/>
        <v>0</v>
      </c>
      <c r="CK223" s="72"/>
      <c r="CL223" s="71">
        <f t="shared" si="1103"/>
        <v>0</v>
      </c>
      <c r="CM223" s="72"/>
      <c r="CN223" s="71">
        <f t="shared" si="1104"/>
        <v>0</v>
      </c>
      <c r="CO223" s="72"/>
      <c r="CP223" s="71">
        <f t="shared" si="1105"/>
        <v>0</v>
      </c>
      <c r="CQ223" s="72"/>
      <c r="CR223" s="71">
        <f t="shared" si="1106"/>
        <v>0</v>
      </c>
      <c r="CS223" s="72"/>
      <c r="CT223" s="71">
        <f t="shared" si="1107"/>
        <v>0</v>
      </c>
      <c r="CU223" s="72">
        <v>0</v>
      </c>
      <c r="CV223" s="71">
        <f t="shared" si="1108"/>
        <v>0</v>
      </c>
      <c r="CW223" s="86">
        <v>0</v>
      </c>
      <c r="CX223" s="71">
        <f t="shared" si="1109"/>
        <v>0</v>
      </c>
      <c r="CY223" s="72"/>
      <c r="CZ223" s="71">
        <f t="shared" si="1110"/>
        <v>0</v>
      </c>
      <c r="DA223" s="72">
        <v>0</v>
      </c>
      <c r="DB223" s="77">
        <f t="shared" si="1111"/>
        <v>0</v>
      </c>
      <c r="DC223" s="72">
        <v>1</v>
      </c>
      <c r="DD223" s="71">
        <f t="shared" si="1112"/>
        <v>35009.519999999997</v>
      </c>
      <c r="DE223" s="87"/>
      <c r="DF223" s="71">
        <f t="shared" si="1113"/>
        <v>0</v>
      </c>
      <c r="DG223" s="72"/>
      <c r="DH223" s="71">
        <f t="shared" si="1114"/>
        <v>0</v>
      </c>
      <c r="DI223" s="72"/>
      <c r="DJ223" s="71">
        <f t="shared" si="1115"/>
        <v>0</v>
      </c>
      <c r="DK223" s="72"/>
      <c r="DL223" s="79">
        <f t="shared" si="1116"/>
        <v>0</v>
      </c>
      <c r="DM223" s="81">
        <f t="shared" si="1117"/>
        <v>43</v>
      </c>
      <c r="DN223" s="79">
        <f t="shared" si="1117"/>
        <v>1390753.1819999998</v>
      </c>
    </row>
    <row r="224" spans="1:118" ht="15.75" customHeight="1" x14ac:dyDescent="0.25">
      <c r="A224" s="82"/>
      <c r="B224" s="83">
        <v>188</v>
      </c>
      <c r="C224" s="65" t="s">
        <v>348</v>
      </c>
      <c r="D224" s="66">
        <v>22900</v>
      </c>
      <c r="E224" s="84">
        <v>1.29</v>
      </c>
      <c r="F224" s="84"/>
      <c r="G224" s="67">
        <v>1</v>
      </c>
      <c r="H224" s="68"/>
      <c r="I224" s="66">
        <v>1.4</v>
      </c>
      <c r="J224" s="66">
        <v>1.68</v>
      </c>
      <c r="K224" s="66">
        <v>2.23</v>
      </c>
      <c r="L224" s="69">
        <v>2.57</v>
      </c>
      <c r="M224" s="72">
        <v>227</v>
      </c>
      <c r="N224" s="71">
        <f t="shared" si="1058"/>
        <v>10326942.779999999</v>
      </c>
      <c r="O224" s="72"/>
      <c r="P224" s="72">
        <f t="shared" si="1066"/>
        <v>0</v>
      </c>
      <c r="Q224" s="72">
        <v>100</v>
      </c>
      <c r="R224" s="71">
        <f t="shared" si="1067"/>
        <v>4549314</v>
      </c>
      <c r="S224" s="72"/>
      <c r="T224" s="71">
        <f t="shared" si="1068"/>
        <v>0</v>
      </c>
      <c r="U224" s="72">
        <v>0</v>
      </c>
      <c r="V224" s="71">
        <f t="shared" si="1069"/>
        <v>0</v>
      </c>
      <c r="W224" s="72">
        <v>0</v>
      </c>
      <c r="X224" s="71">
        <f t="shared" si="1070"/>
        <v>0</v>
      </c>
      <c r="Y224" s="72"/>
      <c r="Z224" s="71">
        <f t="shared" si="1071"/>
        <v>0</v>
      </c>
      <c r="AA224" s="72">
        <v>0</v>
      </c>
      <c r="AB224" s="71">
        <f t="shared" si="1072"/>
        <v>0</v>
      </c>
      <c r="AC224" s="72">
        <v>270</v>
      </c>
      <c r="AD224" s="71">
        <f t="shared" si="1073"/>
        <v>12283147.800000001</v>
      </c>
      <c r="AE224" s="72">
        <v>0</v>
      </c>
      <c r="AF224" s="71">
        <f t="shared" si="1074"/>
        <v>0</v>
      </c>
      <c r="AG224" s="74"/>
      <c r="AH224" s="71">
        <f t="shared" si="1075"/>
        <v>0</v>
      </c>
      <c r="AI224" s="72">
        <v>195</v>
      </c>
      <c r="AJ224" s="71">
        <f t="shared" si="1076"/>
        <v>8871162.2999999989</v>
      </c>
      <c r="AK224" s="85">
        <v>0</v>
      </c>
      <c r="AL224" s="71">
        <f t="shared" si="1077"/>
        <v>0</v>
      </c>
      <c r="AM224" s="72">
        <v>79</v>
      </c>
      <c r="AN224" s="77">
        <f t="shared" si="1078"/>
        <v>4312749.6720000003</v>
      </c>
      <c r="AO224" s="72">
        <v>95</v>
      </c>
      <c r="AP224" s="71">
        <f t="shared" si="1079"/>
        <v>3928952.9999999995</v>
      </c>
      <c r="AQ224" s="72">
        <f>5-1</f>
        <v>4</v>
      </c>
      <c r="AR224" s="72">
        <f t="shared" si="1080"/>
        <v>148886.63999999998</v>
      </c>
      <c r="AS224" s="72">
        <v>420</v>
      </c>
      <c r="AT224" s="72">
        <f t="shared" si="1081"/>
        <v>19975624.199999999</v>
      </c>
      <c r="AU224" s="72">
        <v>0</v>
      </c>
      <c r="AV224" s="71">
        <f t="shared" si="1082"/>
        <v>0</v>
      </c>
      <c r="AW224" s="72">
        <v>0</v>
      </c>
      <c r="AX224" s="71">
        <f t="shared" si="1083"/>
        <v>0</v>
      </c>
      <c r="AY224" s="72">
        <v>0</v>
      </c>
      <c r="AZ224" s="71">
        <f t="shared" si="1084"/>
        <v>0</v>
      </c>
      <c r="BA224" s="72">
        <v>172</v>
      </c>
      <c r="BB224" s="71">
        <f t="shared" si="1085"/>
        <v>7824820.0800000001</v>
      </c>
      <c r="BC224" s="72">
        <v>56</v>
      </c>
      <c r="BD224" s="71">
        <f t="shared" si="1086"/>
        <v>2547615.8400000003</v>
      </c>
      <c r="BE224" s="72">
        <v>447</v>
      </c>
      <c r="BF224" s="71">
        <f t="shared" si="1087"/>
        <v>22184109.359999999</v>
      </c>
      <c r="BG224" s="72">
        <v>184</v>
      </c>
      <c r="BH224" s="71">
        <f t="shared" si="1088"/>
        <v>9131713.9199999999</v>
      </c>
      <c r="BI224" s="72">
        <v>442</v>
      </c>
      <c r="BJ224" s="71">
        <f t="shared" si="1089"/>
        <v>25226359.704</v>
      </c>
      <c r="BK224" s="72">
        <v>0</v>
      </c>
      <c r="BL224" s="71">
        <f t="shared" si="1090"/>
        <v>0</v>
      </c>
      <c r="BM224" s="72">
        <v>313</v>
      </c>
      <c r="BN224" s="71">
        <f t="shared" si="1091"/>
        <v>17087223.384</v>
      </c>
      <c r="BO224" s="72">
        <v>40</v>
      </c>
      <c r="BP224" s="71">
        <f t="shared" si="1092"/>
        <v>1985155.2</v>
      </c>
      <c r="BQ224" s="72">
        <v>171</v>
      </c>
      <c r="BR224" s="71">
        <f t="shared" si="1093"/>
        <v>10608173.100000001</v>
      </c>
      <c r="BS224" s="72">
        <v>71</v>
      </c>
      <c r="BT224" s="71">
        <f t="shared" si="1094"/>
        <v>3171285.432</v>
      </c>
      <c r="BU224" s="72">
        <v>128</v>
      </c>
      <c r="BV224" s="71">
        <f t="shared" si="1095"/>
        <v>7940620.7999999998</v>
      </c>
      <c r="BW224" s="72">
        <v>120</v>
      </c>
      <c r="BX224" s="71">
        <f t="shared" si="1096"/>
        <v>5955465.5999999996</v>
      </c>
      <c r="BY224" s="72">
        <v>132</v>
      </c>
      <c r="BZ224" s="79">
        <f t="shared" si="1097"/>
        <v>6551012.1600000001</v>
      </c>
      <c r="CA224" s="72">
        <v>690</v>
      </c>
      <c r="CB224" s="71">
        <f t="shared" si="1098"/>
        <v>32246364.779999997</v>
      </c>
      <c r="CC224" s="72">
        <v>450</v>
      </c>
      <c r="CD224" s="71">
        <f t="shared" si="1099"/>
        <v>21030237.899999999</v>
      </c>
      <c r="CE224" s="72">
        <v>0</v>
      </c>
      <c r="CF224" s="71">
        <f t="shared" si="1100"/>
        <v>0</v>
      </c>
      <c r="CG224" s="72"/>
      <c r="CH224" s="72">
        <f t="shared" si="1101"/>
        <v>0</v>
      </c>
      <c r="CI224" s="72"/>
      <c r="CJ224" s="71">
        <f t="shared" si="1102"/>
        <v>0</v>
      </c>
      <c r="CK224" s="72">
        <v>7</v>
      </c>
      <c r="CL224" s="71">
        <f t="shared" si="1103"/>
        <v>202651.25999999998</v>
      </c>
      <c r="CM224" s="72">
        <v>20</v>
      </c>
      <c r="CN224" s="71">
        <f t="shared" si="1104"/>
        <v>579003.6</v>
      </c>
      <c r="CO224" s="72">
        <v>70</v>
      </c>
      <c r="CP224" s="71">
        <f t="shared" si="1105"/>
        <v>2026512.5999999999</v>
      </c>
      <c r="CQ224" s="72">
        <v>130</v>
      </c>
      <c r="CR224" s="71">
        <f t="shared" si="1106"/>
        <v>6075402.0599999996</v>
      </c>
      <c r="CS224" s="72">
        <v>264</v>
      </c>
      <c r="CT224" s="71">
        <f t="shared" si="1107"/>
        <v>12337739.567999998</v>
      </c>
      <c r="CU224" s="72">
        <v>92</v>
      </c>
      <c r="CV224" s="71">
        <f t="shared" si="1108"/>
        <v>4565856.96</v>
      </c>
      <c r="CW224" s="86">
        <v>165</v>
      </c>
      <c r="CX224" s="71">
        <f t="shared" si="1109"/>
        <v>7369888.6799999997</v>
      </c>
      <c r="CY224" s="72"/>
      <c r="CZ224" s="71">
        <f t="shared" si="1110"/>
        <v>0</v>
      </c>
      <c r="DA224" s="72">
        <v>38</v>
      </c>
      <c r="DB224" s="77">
        <f t="shared" si="1111"/>
        <v>1697307.696</v>
      </c>
      <c r="DC224" s="72">
        <v>23</v>
      </c>
      <c r="DD224" s="71">
        <f t="shared" si="1112"/>
        <v>1141464.24</v>
      </c>
      <c r="DE224" s="87">
        <v>8</v>
      </c>
      <c r="DF224" s="71">
        <f t="shared" si="1113"/>
        <v>476437.24799999996</v>
      </c>
      <c r="DG224" s="72">
        <v>60</v>
      </c>
      <c r="DH224" s="71">
        <f t="shared" si="1114"/>
        <v>3364838.0639999993</v>
      </c>
      <c r="DI224" s="72">
        <v>15</v>
      </c>
      <c r="DJ224" s="71">
        <f t="shared" si="1115"/>
        <v>1185775.74</v>
      </c>
      <c r="DK224" s="72">
        <v>59</v>
      </c>
      <c r="DL224" s="79">
        <f t="shared" si="1116"/>
        <v>5375162.1959999995</v>
      </c>
      <c r="DM224" s="81">
        <f t="shared" si="1117"/>
        <v>5757</v>
      </c>
      <c r="DN224" s="79">
        <f t="shared" si="1117"/>
        <v>284284977.56400007</v>
      </c>
    </row>
    <row r="225" spans="1:118" ht="15.75" customHeight="1" x14ac:dyDescent="0.25">
      <c r="A225" s="82"/>
      <c r="B225" s="83">
        <v>189</v>
      </c>
      <c r="C225" s="65" t="s">
        <v>349</v>
      </c>
      <c r="D225" s="66">
        <v>22900</v>
      </c>
      <c r="E225" s="84">
        <v>1.1100000000000001</v>
      </c>
      <c r="F225" s="84"/>
      <c r="G225" s="67">
        <v>1</v>
      </c>
      <c r="H225" s="68"/>
      <c r="I225" s="66">
        <v>1.4</v>
      </c>
      <c r="J225" s="66">
        <v>1.68</v>
      </c>
      <c r="K225" s="66">
        <v>2.23</v>
      </c>
      <c r="L225" s="69">
        <v>2.57</v>
      </c>
      <c r="M225" s="72">
        <v>400</v>
      </c>
      <c r="N225" s="71">
        <f t="shared" si="1058"/>
        <v>15658104.000000002</v>
      </c>
      <c r="O225" s="72"/>
      <c r="P225" s="72">
        <f t="shared" si="1066"/>
        <v>0</v>
      </c>
      <c r="Q225" s="72"/>
      <c r="R225" s="71">
        <f t="shared" si="1067"/>
        <v>0</v>
      </c>
      <c r="S225" s="72"/>
      <c r="T225" s="71">
        <f t="shared" si="1068"/>
        <v>0</v>
      </c>
      <c r="U225" s="72">
        <v>0</v>
      </c>
      <c r="V225" s="71">
        <f t="shared" si="1069"/>
        <v>0</v>
      </c>
      <c r="W225" s="72">
        <v>0</v>
      </c>
      <c r="X225" s="71">
        <f t="shared" si="1070"/>
        <v>0</v>
      </c>
      <c r="Y225" s="72"/>
      <c r="Z225" s="71">
        <f t="shared" si="1071"/>
        <v>0</v>
      </c>
      <c r="AA225" s="72">
        <v>0</v>
      </c>
      <c r="AB225" s="71">
        <f t="shared" si="1072"/>
        <v>0</v>
      </c>
      <c r="AC225" s="72">
        <v>30</v>
      </c>
      <c r="AD225" s="71">
        <f t="shared" si="1073"/>
        <v>1174357.8</v>
      </c>
      <c r="AE225" s="72">
        <v>0</v>
      </c>
      <c r="AF225" s="71">
        <f t="shared" si="1074"/>
        <v>0</v>
      </c>
      <c r="AG225" s="74"/>
      <c r="AH225" s="71">
        <f t="shared" si="1075"/>
        <v>0</v>
      </c>
      <c r="AI225" s="72">
        <v>150</v>
      </c>
      <c r="AJ225" s="71">
        <f t="shared" si="1076"/>
        <v>5871789.0000000009</v>
      </c>
      <c r="AK225" s="86">
        <v>0</v>
      </c>
      <c r="AL225" s="71">
        <f t="shared" si="1077"/>
        <v>0</v>
      </c>
      <c r="AM225" s="72">
        <v>4</v>
      </c>
      <c r="AN225" s="77">
        <f t="shared" si="1078"/>
        <v>187897.24800000005</v>
      </c>
      <c r="AO225" s="72"/>
      <c r="AP225" s="71">
        <f t="shared" si="1079"/>
        <v>0</v>
      </c>
      <c r="AQ225" s="72">
        <f>5-3</f>
        <v>2</v>
      </c>
      <c r="AR225" s="72">
        <f t="shared" si="1080"/>
        <v>64055.880000000012</v>
      </c>
      <c r="AS225" s="72">
        <v>72</v>
      </c>
      <c r="AT225" s="72">
        <f t="shared" si="1081"/>
        <v>2946570.48</v>
      </c>
      <c r="AU225" s="72">
        <v>0</v>
      </c>
      <c r="AV225" s="71">
        <f t="shared" si="1082"/>
        <v>0</v>
      </c>
      <c r="AW225" s="72">
        <v>0</v>
      </c>
      <c r="AX225" s="71">
        <f t="shared" si="1083"/>
        <v>0</v>
      </c>
      <c r="AY225" s="72">
        <v>0</v>
      </c>
      <c r="AZ225" s="71">
        <f t="shared" si="1084"/>
        <v>0</v>
      </c>
      <c r="BA225" s="72">
        <v>16</v>
      </c>
      <c r="BB225" s="71">
        <f t="shared" si="1085"/>
        <v>626324.16000000015</v>
      </c>
      <c r="BC225" s="72">
        <v>9</v>
      </c>
      <c r="BD225" s="71">
        <f t="shared" si="1086"/>
        <v>352307.34</v>
      </c>
      <c r="BE225" s="72">
        <v>45</v>
      </c>
      <c r="BF225" s="71">
        <f t="shared" si="1087"/>
        <v>1921676.4</v>
      </c>
      <c r="BG225" s="72">
        <v>21</v>
      </c>
      <c r="BH225" s="71">
        <f t="shared" si="1088"/>
        <v>896782.32</v>
      </c>
      <c r="BI225" s="72"/>
      <c r="BJ225" s="71">
        <f t="shared" si="1089"/>
        <v>0</v>
      </c>
      <c r="BK225" s="72">
        <v>0</v>
      </c>
      <c r="BL225" s="71">
        <f t="shared" si="1090"/>
        <v>0</v>
      </c>
      <c r="BM225" s="72">
        <v>55</v>
      </c>
      <c r="BN225" s="71">
        <f t="shared" si="1091"/>
        <v>2583587.16</v>
      </c>
      <c r="BO225" s="72">
        <v>20</v>
      </c>
      <c r="BP225" s="71">
        <f t="shared" si="1092"/>
        <v>854078.4</v>
      </c>
      <c r="BQ225" s="72">
        <v>5</v>
      </c>
      <c r="BR225" s="71">
        <f t="shared" si="1093"/>
        <v>266899.5</v>
      </c>
      <c r="BS225" s="72">
        <v>17</v>
      </c>
      <c r="BT225" s="71">
        <f t="shared" si="1094"/>
        <v>653369.97600000002</v>
      </c>
      <c r="BU225" s="72">
        <v>13</v>
      </c>
      <c r="BV225" s="71">
        <f t="shared" si="1095"/>
        <v>693938.7</v>
      </c>
      <c r="BW225" s="72">
        <v>20</v>
      </c>
      <c r="BX225" s="71">
        <f t="shared" si="1096"/>
        <v>854078.4</v>
      </c>
      <c r="BY225" s="72">
        <v>17</v>
      </c>
      <c r="BZ225" s="79">
        <f t="shared" si="1097"/>
        <v>725966.64</v>
      </c>
      <c r="CA225" s="72"/>
      <c r="CB225" s="71">
        <f t="shared" si="1098"/>
        <v>0</v>
      </c>
      <c r="CC225" s="72"/>
      <c r="CD225" s="71">
        <f t="shared" si="1099"/>
        <v>0</v>
      </c>
      <c r="CE225" s="72">
        <v>0</v>
      </c>
      <c r="CF225" s="71">
        <f t="shared" si="1100"/>
        <v>0</v>
      </c>
      <c r="CG225" s="72"/>
      <c r="CH225" s="72">
        <f t="shared" si="1101"/>
        <v>0</v>
      </c>
      <c r="CI225" s="72"/>
      <c r="CJ225" s="71">
        <f t="shared" si="1102"/>
        <v>0</v>
      </c>
      <c r="CK225" s="72">
        <v>1</v>
      </c>
      <c r="CL225" s="71">
        <f t="shared" si="1103"/>
        <v>24910.620000000003</v>
      </c>
      <c r="CM225" s="72">
        <v>8</v>
      </c>
      <c r="CN225" s="71">
        <f t="shared" si="1104"/>
        <v>199284.96000000002</v>
      </c>
      <c r="CO225" s="72">
        <v>15</v>
      </c>
      <c r="CP225" s="71">
        <f t="shared" si="1105"/>
        <v>373659.3</v>
      </c>
      <c r="CQ225" s="72">
        <v>10</v>
      </c>
      <c r="CR225" s="71">
        <f t="shared" si="1106"/>
        <v>402128.57999999996</v>
      </c>
      <c r="CS225" s="72">
        <v>20</v>
      </c>
      <c r="CT225" s="71">
        <f t="shared" si="1107"/>
        <v>804257.15999999992</v>
      </c>
      <c r="CU225" s="72">
        <v>4</v>
      </c>
      <c r="CV225" s="71">
        <f t="shared" si="1108"/>
        <v>170815.68000000002</v>
      </c>
      <c r="CW225" s="86">
        <v>25</v>
      </c>
      <c r="CX225" s="71">
        <f t="shared" si="1109"/>
        <v>960838.20000000007</v>
      </c>
      <c r="CY225" s="72"/>
      <c r="CZ225" s="71">
        <f t="shared" si="1110"/>
        <v>0</v>
      </c>
      <c r="DA225" s="72">
        <v>5</v>
      </c>
      <c r="DB225" s="77">
        <f t="shared" si="1111"/>
        <v>192167.64</v>
      </c>
      <c r="DC225" s="72">
        <v>4</v>
      </c>
      <c r="DD225" s="71">
        <f t="shared" si="1112"/>
        <v>170815.68000000002</v>
      </c>
      <c r="DE225" s="87">
        <v>11</v>
      </c>
      <c r="DF225" s="71">
        <f t="shared" si="1113"/>
        <v>563691.74399999995</v>
      </c>
      <c r="DG225" s="72">
        <v>19</v>
      </c>
      <c r="DH225" s="71">
        <f t="shared" si="1114"/>
        <v>916853.16240000003</v>
      </c>
      <c r="DI225" s="72">
        <v>10</v>
      </c>
      <c r="DJ225" s="71">
        <f t="shared" si="1115"/>
        <v>680212.44000000006</v>
      </c>
      <c r="DK225" s="72">
        <v>3</v>
      </c>
      <c r="DL225" s="79">
        <f t="shared" si="1116"/>
        <v>235176.58799999999</v>
      </c>
      <c r="DM225" s="81">
        <f t="shared" si="1117"/>
        <v>1031</v>
      </c>
      <c r="DN225" s="79">
        <f t="shared" si="1117"/>
        <v>42026595.158399992</v>
      </c>
    </row>
    <row r="226" spans="1:118" ht="15.75" customHeight="1" x14ac:dyDescent="0.25">
      <c r="A226" s="82"/>
      <c r="B226" s="83">
        <v>190</v>
      </c>
      <c r="C226" s="65" t="s">
        <v>350</v>
      </c>
      <c r="D226" s="66">
        <v>22900</v>
      </c>
      <c r="E226" s="84">
        <v>1.25</v>
      </c>
      <c r="F226" s="84"/>
      <c r="G226" s="67">
        <v>1</v>
      </c>
      <c r="H226" s="68"/>
      <c r="I226" s="66">
        <v>1.4</v>
      </c>
      <c r="J226" s="66">
        <v>1.68</v>
      </c>
      <c r="K226" s="66">
        <v>2.23</v>
      </c>
      <c r="L226" s="69">
        <v>2.57</v>
      </c>
      <c r="M226" s="72">
        <v>2</v>
      </c>
      <c r="N226" s="71">
        <f t="shared" si="1058"/>
        <v>88165</v>
      </c>
      <c r="O226" s="72"/>
      <c r="P226" s="72">
        <f t="shared" si="1066"/>
        <v>0</v>
      </c>
      <c r="Q226" s="72">
        <v>12</v>
      </c>
      <c r="R226" s="71">
        <f t="shared" si="1067"/>
        <v>528990</v>
      </c>
      <c r="S226" s="72"/>
      <c r="T226" s="71">
        <f t="shared" si="1068"/>
        <v>0</v>
      </c>
      <c r="U226" s="72"/>
      <c r="V226" s="71">
        <f t="shared" si="1069"/>
        <v>0</v>
      </c>
      <c r="W226" s="72"/>
      <c r="X226" s="71">
        <f t="shared" si="1070"/>
        <v>0</v>
      </c>
      <c r="Y226" s="72"/>
      <c r="Z226" s="71">
        <f t="shared" si="1071"/>
        <v>0</v>
      </c>
      <c r="AA226" s="72"/>
      <c r="AB226" s="71">
        <f t="shared" si="1072"/>
        <v>0</v>
      </c>
      <c r="AC226" s="72"/>
      <c r="AD226" s="71">
        <f t="shared" si="1073"/>
        <v>0</v>
      </c>
      <c r="AE226" s="72"/>
      <c r="AF226" s="71">
        <f t="shared" si="1074"/>
        <v>0</v>
      </c>
      <c r="AG226" s="74"/>
      <c r="AH226" s="71">
        <f t="shared" si="1075"/>
        <v>0</v>
      </c>
      <c r="AI226" s="72">
        <v>1</v>
      </c>
      <c r="AJ226" s="71">
        <f t="shared" si="1076"/>
        <v>44082.5</v>
      </c>
      <c r="AK226" s="86">
        <v>0</v>
      </c>
      <c r="AL226" s="71">
        <f t="shared" si="1077"/>
        <v>0</v>
      </c>
      <c r="AM226" s="72">
        <v>5</v>
      </c>
      <c r="AN226" s="77">
        <f t="shared" si="1078"/>
        <v>264495</v>
      </c>
      <c r="AO226" s="72">
        <v>25</v>
      </c>
      <c r="AP226" s="71">
        <f t="shared" si="1079"/>
        <v>1001874.9999999999</v>
      </c>
      <c r="AQ226" s="72"/>
      <c r="AR226" s="72">
        <f t="shared" si="1080"/>
        <v>0</v>
      </c>
      <c r="AS226" s="72"/>
      <c r="AT226" s="72">
        <f t="shared" si="1081"/>
        <v>0</v>
      </c>
      <c r="AU226" s="72"/>
      <c r="AV226" s="71">
        <f t="shared" si="1082"/>
        <v>0</v>
      </c>
      <c r="AW226" s="72"/>
      <c r="AX226" s="71">
        <f t="shared" si="1083"/>
        <v>0</v>
      </c>
      <c r="AY226" s="72"/>
      <c r="AZ226" s="71">
        <f t="shared" si="1084"/>
        <v>0</v>
      </c>
      <c r="BA226" s="72">
        <v>4</v>
      </c>
      <c r="BB226" s="71">
        <f t="shared" si="1085"/>
        <v>176330</v>
      </c>
      <c r="BC226" s="72">
        <v>7</v>
      </c>
      <c r="BD226" s="71">
        <f t="shared" si="1086"/>
        <v>308577.5</v>
      </c>
      <c r="BE226" s="72">
        <v>123</v>
      </c>
      <c r="BF226" s="71">
        <f t="shared" si="1087"/>
        <v>5915070</v>
      </c>
      <c r="BG226" s="72"/>
      <c r="BH226" s="71">
        <f t="shared" si="1088"/>
        <v>0</v>
      </c>
      <c r="BI226" s="72">
        <v>45</v>
      </c>
      <c r="BJ226" s="71">
        <f t="shared" si="1089"/>
        <v>2488657.5</v>
      </c>
      <c r="BK226" s="72"/>
      <c r="BL226" s="71">
        <f t="shared" si="1090"/>
        <v>0</v>
      </c>
      <c r="BM226" s="72">
        <v>35</v>
      </c>
      <c r="BN226" s="71">
        <f t="shared" si="1091"/>
        <v>1851465.0000000002</v>
      </c>
      <c r="BO226" s="72">
        <v>10</v>
      </c>
      <c r="BP226" s="71">
        <f t="shared" si="1092"/>
        <v>480900</v>
      </c>
      <c r="BQ226" s="72">
        <v>1</v>
      </c>
      <c r="BR226" s="71">
        <f t="shared" si="1093"/>
        <v>60112.5</v>
      </c>
      <c r="BS226" s="72">
        <v>3</v>
      </c>
      <c r="BT226" s="71">
        <f t="shared" si="1094"/>
        <v>129843</v>
      </c>
      <c r="BU226" s="72">
        <v>1</v>
      </c>
      <c r="BV226" s="71">
        <f t="shared" si="1095"/>
        <v>60112.5</v>
      </c>
      <c r="BW226" s="72">
        <v>13</v>
      </c>
      <c r="BX226" s="71">
        <f t="shared" si="1096"/>
        <v>625170</v>
      </c>
      <c r="BY226" s="72">
        <v>11</v>
      </c>
      <c r="BZ226" s="79">
        <f t="shared" si="1097"/>
        <v>528990</v>
      </c>
      <c r="CA226" s="72">
        <v>250</v>
      </c>
      <c r="CB226" s="71">
        <f t="shared" si="1098"/>
        <v>11321187.499999998</v>
      </c>
      <c r="CC226" s="72">
        <v>180</v>
      </c>
      <c r="CD226" s="71">
        <f t="shared" si="1099"/>
        <v>8151254.9999999991</v>
      </c>
      <c r="CE226" s="72"/>
      <c r="CF226" s="71">
        <f t="shared" si="1100"/>
        <v>0</v>
      </c>
      <c r="CG226" s="72"/>
      <c r="CH226" s="72">
        <f t="shared" si="1101"/>
        <v>0</v>
      </c>
      <c r="CI226" s="72"/>
      <c r="CJ226" s="71">
        <f t="shared" si="1102"/>
        <v>0</v>
      </c>
      <c r="CK226" s="72"/>
      <c r="CL226" s="71">
        <f t="shared" si="1103"/>
        <v>0</v>
      </c>
      <c r="CM226" s="72"/>
      <c r="CN226" s="71">
        <f t="shared" si="1104"/>
        <v>0</v>
      </c>
      <c r="CO226" s="72"/>
      <c r="CP226" s="71">
        <f t="shared" si="1105"/>
        <v>0</v>
      </c>
      <c r="CQ226" s="72">
        <v>11</v>
      </c>
      <c r="CR226" s="71">
        <f t="shared" si="1106"/>
        <v>498132.24999999994</v>
      </c>
      <c r="CS226" s="72">
        <v>12</v>
      </c>
      <c r="CT226" s="71">
        <f t="shared" si="1107"/>
        <v>543416.99999999988</v>
      </c>
      <c r="CU226" s="72"/>
      <c r="CV226" s="71">
        <f t="shared" si="1108"/>
        <v>0</v>
      </c>
      <c r="CW226" s="86">
        <v>0</v>
      </c>
      <c r="CX226" s="71">
        <f t="shared" si="1109"/>
        <v>0</v>
      </c>
      <c r="CY226" s="72"/>
      <c r="CZ226" s="71">
        <f t="shared" si="1110"/>
        <v>0</v>
      </c>
      <c r="DA226" s="72"/>
      <c r="DB226" s="77">
        <f t="shared" si="1111"/>
        <v>0</v>
      </c>
      <c r="DC226" s="72"/>
      <c r="DD226" s="71">
        <f t="shared" si="1112"/>
        <v>0</v>
      </c>
      <c r="DE226" s="87">
        <v>1</v>
      </c>
      <c r="DF226" s="71">
        <f t="shared" si="1113"/>
        <v>57708</v>
      </c>
      <c r="DG226" s="72">
        <v>4</v>
      </c>
      <c r="DH226" s="71">
        <f t="shared" si="1114"/>
        <v>217366.8</v>
      </c>
      <c r="DI226" s="72"/>
      <c r="DJ226" s="71">
        <f t="shared" si="1115"/>
        <v>0</v>
      </c>
      <c r="DK226" s="72">
        <v>2</v>
      </c>
      <c r="DL226" s="79">
        <f t="shared" si="1116"/>
        <v>176559</v>
      </c>
      <c r="DM226" s="81">
        <f t="shared" si="1117"/>
        <v>758</v>
      </c>
      <c r="DN226" s="79">
        <f t="shared" si="1117"/>
        <v>35518461.049999997</v>
      </c>
    </row>
    <row r="227" spans="1:118" ht="15.75" customHeight="1" x14ac:dyDescent="0.25">
      <c r="A227" s="82">
        <v>24</v>
      </c>
      <c r="B227" s="146"/>
      <c r="C227" s="144" t="s">
        <v>351</v>
      </c>
      <c r="D227" s="66">
        <v>22900</v>
      </c>
      <c r="E227" s="147">
        <v>1.44</v>
      </c>
      <c r="F227" s="147"/>
      <c r="G227" s="67">
        <v>1</v>
      </c>
      <c r="H227" s="68"/>
      <c r="I227" s="66">
        <v>1.4</v>
      </c>
      <c r="J227" s="66">
        <v>1.68</v>
      </c>
      <c r="K227" s="66">
        <v>2.23</v>
      </c>
      <c r="L227" s="69">
        <v>2.57</v>
      </c>
      <c r="M227" s="92">
        <f>SUM(M228:M231)</f>
        <v>625</v>
      </c>
      <c r="N227" s="92">
        <f t="shared" ref="N227:BY227" si="1118">SUM(N228:N231)</f>
        <v>35626912.244000003</v>
      </c>
      <c r="O227" s="92">
        <f t="shared" si="1118"/>
        <v>0</v>
      </c>
      <c r="P227" s="92">
        <f t="shared" si="1118"/>
        <v>0</v>
      </c>
      <c r="Q227" s="92">
        <f t="shared" si="1118"/>
        <v>46</v>
      </c>
      <c r="R227" s="92">
        <f t="shared" si="1118"/>
        <v>2656940.44</v>
      </c>
      <c r="S227" s="92">
        <f t="shared" si="1118"/>
        <v>0</v>
      </c>
      <c r="T227" s="92">
        <f t="shared" si="1118"/>
        <v>0</v>
      </c>
      <c r="U227" s="92">
        <f t="shared" si="1118"/>
        <v>0</v>
      </c>
      <c r="V227" s="92">
        <f t="shared" si="1118"/>
        <v>0</v>
      </c>
      <c r="W227" s="92">
        <f t="shared" si="1118"/>
        <v>0</v>
      </c>
      <c r="X227" s="92">
        <f t="shared" si="1118"/>
        <v>0</v>
      </c>
      <c r="Y227" s="92">
        <f t="shared" si="1118"/>
        <v>0</v>
      </c>
      <c r="Z227" s="92">
        <f t="shared" si="1118"/>
        <v>0</v>
      </c>
      <c r="AA227" s="92">
        <f t="shared" si="1118"/>
        <v>0</v>
      </c>
      <c r="AB227" s="92">
        <f t="shared" si="1118"/>
        <v>0</v>
      </c>
      <c r="AC227" s="92">
        <f t="shared" si="1118"/>
        <v>8</v>
      </c>
      <c r="AD227" s="92">
        <f t="shared" si="1118"/>
        <v>468755.67199999996</v>
      </c>
      <c r="AE227" s="92">
        <f t="shared" si="1118"/>
        <v>0</v>
      </c>
      <c r="AF227" s="92">
        <f t="shared" si="1118"/>
        <v>0</v>
      </c>
      <c r="AG227" s="92">
        <f t="shared" si="1118"/>
        <v>0</v>
      </c>
      <c r="AH227" s="92">
        <f t="shared" si="1118"/>
        <v>0</v>
      </c>
      <c r="AI227" s="92">
        <f t="shared" si="1118"/>
        <v>13</v>
      </c>
      <c r="AJ227" s="92">
        <f t="shared" si="1118"/>
        <v>678588.37199999997</v>
      </c>
      <c r="AK227" s="92">
        <f t="shared" si="1118"/>
        <v>0</v>
      </c>
      <c r="AL227" s="92">
        <f t="shared" si="1118"/>
        <v>0</v>
      </c>
      <c r="AM227" s="92">
        <f t="shared" si="1118"/>
        <v>9</v>
      </c>
      <c r="AN227" s="92">
        <f t="shared" si="1118"/>
        <v>633179.87040000001</v>
      </c>
      <c r="AO227" s="92">
        <v>0</v>
      </c>
      <c r="AP227" s="92">
        <f t="shared" si="1118"/>
        <v>0</v>
      </c>
      <c r="AQ227" s="92">
        <f t="shared" si="1118"/>
        <v>2</v>
      </c>
      <c r="AR227" s="92">
        <f t="shared" si="1118"/>
        <v>94410.288</v>
      </c>
      <c r="AS227" s="92">
        <f t="shared" si="1118"/>
        <v>12</v>
      </c>
      <c r="AT227" s="92">
        <f t="shared" si="1118"/>
        <v>502893.15999999992</v>
      </c>
      <c r="AU227" s="92">
        <f t="shared" si="1118"/>
        <v>0</v>
      </c>
      <c r="AV227" s="92">
        <f t="shared" si="1118"/>
        <v>0</v>
      </c>
      <c r="AW227" s="92">
        <f t="shared" si="1118"/>
        <v>0</v>
      </c>
      <c r="AX227" s="92">
        <f t="shared" si="1118"/>
        <v>0</v>
      </c>
      <c r="AY227" s="92">
        <f t="shared" si="1118"/>
        <v>0</v>
      </c>
      <c r="AZ227" s="92">
        <f t="shared" si="1118"/>
        <v>0</v>
      </c>
      <c r="BA227" s="92">
        <f t="shared" si="1118"/>
        <v>23</v>
      </c>
      <c r="BB227" s="92">
        <f t="shared" si="1118"/>
        <v>1354567.06</v>
      </c>
      <c r="BC227" s="92">
        <f t="shared" si="1118"/>
        <v>7</v>
      </c>
      <c r="BD227" s="92">
        <f t="shared" si="1118"/>
        <v>412259.54</v>
      </c>
      <c r="BE227" s="92">
        <f t="shared" si="1118"/>
        <v>14</v>
      </c>
      <c r="BF227" s="92">
        <f t="shared" si="1118"/>
        <v>830071.87200000009</v>
      </c>
      <c r="BG227" s="92">
        <f t="shared" si="1118"/>
        <v>20</v>
      </c>
      <c r="BH227" s="92">
        <f t="shared" si="1118"/>
        <v>1007966.4</v>
      </c>
      <c r="BI227" s="92">
        <f t="shared" si="1118"/>
        <v>32</v>
      </c>
      <c r="BJ227" s="92">
        <f t="shared" si="1118"/>
        <v>2364335.2319999998</v>
      </c>
      <c r="BK227" s="92">
        <f t="shared" si="1118"/>
        <v>0</v>
      </c>
      <c r="BL227" s="92">
        <f t="shared" si="1118"/>
        <v>0</v>
      </c>
      <c r="BM227" s="92">
        <f t="shared" si="1118"/>
        <v>28</v>
      </c>
      <c r="BN227" s="92">
        <f t="shared" si="1118"/>
        <v>1705125.2064000003</v>
      </c>
      <c r="BO227" s="92">
        <f t="shared" si="1118"/>
        <v>11</v>
      </c>
      <c r="BP227" s="92">
        <f t="shared" si="1118"/>
        <v>675953.04</v>
      </c>
      <c r="BQ227" s="92">
        <f t="shared" si="1118"/>
        <v>1</v>
      </c>
      <c r="BR227" s="92">
        <f t="shared" si="1118"/>
        <v>80310.3</v>
      </c>
      <c r="BS227" s="92">
        <f t="shared" si="1118"/>
        <v>16</v>
      </c>
      <c r="BT227" s="92">
        <f t="shared" si="1118"/>
        <v>812020.80960000004</v>
      </c>
      <c r="BU227" s="92">
        <f t="shared" si="1118"/>
        <v>14</v>
      </c>
      <c r="BV227" s="92">
        <f t="shared" si="1118"/>
        <v>1085872.2</v>
      </c>
      <c r="BW227" s="92">
        <f t="shared" si="1118"/>
        <v>22</v>
      </c>
      <c r="BX227" s="92">
        <f t="shared" si="1118"/>
        <v>1259573.28</v>
      </c>
      <c r="BY227" s="92">
        <f t="shared" si="1118"/>
        <v>11</v>
      </c>
      <c r="BZ227" s="92">
        <f t="shared" ref="BZ227:DN227" si="1119">SUM(BZ228:BZ231)</f>
        <v>583620.24</v>
      </c>
      <c r="CA227" s="92">
        <f t="shared" si="1119"/>
        <v>0</v>
      </c>
      <c r="CB227" s="92">
        <f t="shared" si="1119"/>
        <v>0</v>
      </c>
      <c r="CC227" s="92">
        <f t="shared" si="1119"/>
        <v>3</v>
      </c>
      <c r="CD227" s="92">
        <f t="shared" si="1119"/>
        <v>181501.27799999996</v>
      </c>
      <c r="CE227" s="92">
        <f t="shared" si="1119"/>
        <v>0</v>
      </c>
      <c r="CF227" s="92">
        <f t="shared" si="1119"/>
        <v>0</v>
      </c>
      <c r="CG227" s="92">
        <f t="shared" si="1119"/>
        <v>0</v>
      </c>
      <c r="CH227" s="92">
        <f t="shared" si="1119"/>
        <v>0</v>
      </c>
      <c r="CI227" s="92">
        <f t="shared" si="1119"/>
        <v>0</v>
      </c>
      <c r="CJ227" s="92">
        <f t="shared" si="1119"/>
        <v>0</v>
      </c>
      <c r="CK227" s="92">
        <f t="shared" si="1119"/>
        <v>0</v>
      </c>
      <c r="CL227" s="92">
        <f t="shared" si="1119"/>
        <v>0</v>
      </c>
      <c r="CM227" s="92">
        <f t="shared" si="1119"/>
        <v>3</v>
      </c>
      <c r="CN227" s="92">
        <f t="shared" si="1119"/>
        <v>112434.41999999998</v>
      </c>
      <c r="CO227" s="92">
        <f t="shared" si="1119"/>
        <v>5</v>
      </c>
      <c r="CP227" s="92">
        <f t="shared" si="1119"/>
        <v>187390.69999999998</v>
      </c>
      <c r="CQ227" s="92">
        <f t="shared" si="1119"/>
        <v>3</v>
      </c>
      <c r="CR227" s="92">
        <f t="shared" si="1119"/>
        <v>181501.27799999996</v>
      </c>
      <c r="CS227" s="92">
        <f t="shared" si="1119"/>
        <v>10</v>
      </c>
      <c r="CT227" s="92">
        <f t="shared" si="1119"/>
        <v>602540.76959999988</v>
      </c>
      <c r="CU227" s="92">
        <f t="shared" si="1119"/>
        <v>4</v>
      </c>
      <c r="CV227" s="92">
        <f t="shared" si="1119"/>
        <v>254376.864</v>
      </c>
      <c r="CW227" s="92">
        <f t="shared" si="1119"/>
        <v>172</v>
      </c>
      <c r="CX227" s="92">
        <f t="shared" si="1119"/>
        <v>9617522.9472000003</v>
      </c>
      <c r="CY227" s="92">
        <f t="shared" si="1119"/>
        <v>0</v>
      </c>
      <c r="CZ227" s="92">
        <f t="shared" si="1119"/>
        <v>0</v>
      </c>
      <c r="DA227" s="92">
        <f t="shared" si="1119"/>
        <v>2</v>
      </c>
      <c r="DB227" s="95">
        <f t="shared" si="1119"/>
        <v>115646.83199999999</v>
      </c>
      <c r="DC227" s="92">
        <f t="shared" si="1119"/>
        <v>4</v>
      </c>
      <c r="DD227" s="92">
        <f t="shared" si="1119"/>
        <v>254376.864</v>
      </c>
      <c r="DE227" s="96">
        <f t="shared" si="1119"/>
        <v>3</v>
      </c>
      <c r="DF227" s="92">
        <f t="shared" si="1119"/>
        <v>231293.66399999999</v>
      </c>
      <c r="DG227" s="92">
        <f t="shared" si="1119"/>
        <v>21</v>
      </c>
      <c r="DH227" s="92">
        <f t="shared" si="1119"/>
        <v>1521654.54672</v>
      </c>
      <c r="DI227" s="92">
        <v>13</v>
      </c>
      <c r="DJ227" s="92">
        <f t="shared" si="1119"/>
        <v>1330397.4839999999</v>
      </c>
      <c r="DK227" s="92">
        <f t="shared" si="1119"/>
        <v>8</v>
      </c>
      <c r="DL227" s="92">
        <f t="shared" si="1119"/>
        <v>943531.29599999986</v>
      </c>
      <c r="DM227" s="92">
        <f t="shared" si="1119"/>
        <v>1165</v>
      </c>
      <c r="DN227" s="92">
        <f t="shared" si="1119"/>
        <v>68367524.169919997</v>
      </c>
    </row>
    <row r="228" spans="1:118" ht="30.75" customHeight="1" x14ac:dyDescent="0.25">
      <c r="A228" s="82"/>
      <c r="B228" s="83">
        <v>191</v>
      </c>
      <c r="C228" s="65" t="s">
        <v>352</v>
      </c>
      <c r="D228" s="66">
        <v>22900</v>
      </c>
      <c r="E228" s="84">
        <v>1.78</v>
      </c>
      <c r="F228" s="84"/>
      <c r="G228" s="130">
        <v>0.9</v>
      </c>
      <c r="H228" s="131"/>
      <c r="I228" s="66">
        <v>1.4</v>
      </c>
      <c r="J228" s="66">
        <v>1.68</v>
      </c>
      <c r="K228" s="66">
        <v>2.23</v>
      </c>
      <c r="L228" s="69">
        <v>2.57</v>
      </c>
      <c r="M228" s="72">
        <v>87</v>
      </c>
      <c r="N228" s="71">
        <f t="shared" ref="N228:N229" si="1120">(M228*$D228*$E228*$G228*$I228*$N$12)</f>
        <v>4915163.4840000002</v>
      </c>
      <c r="O228" s="72"/>
      <c r="P228" s="72">
        <f>(O228*$D228*$E228*$G228*$I228*$P$12)</f>
        <v>0</v>
      </c>
      <c r="Q228" s="72">
        <v>10</v>
      </c>
      <c r="R228" s="71">
        <f>(Q228*$D228*$E228*$G228*$I228*$R$12)</f>
        <v>564961.31999999995</v>
      </c>
      <c r="S228" s="72"/>
      <c r="T228" s="71">
        <f t="shared" ref="T228:T231" si="1121">(S228/12*7*$D228*$E228*$G228*$I228*$T$12)+(S228/12*5*$D228*$E228*$G228*$I228*$T$13)</f>
        <v>0</v>
      </c>
      <c r="U228" s="72">
        <v>0</v>
      </c>
      <c r="V228" s="71">
        <f>(U228*$D228*$E228*$G228*$I228*$V$12)</f>
        <v>0</v>
      </c>
      <c r="W228" s="72">
        <v>0</v>
      </c>
      <c r="X228" s="71">
        <f>(W228*$D228*$E228*$G228*$I228*$X$12)</f>
        <v>0</v>
      </c>
      <c r="Y228" s="72"/>
      <c r="Z228" s="71">
        <f>(Y228*$D228*$E228*$G228*$I228*$Z$12)</f>
        <v>0</v>
      </c>
      <c r="AA228" s="72">
        <v>0</v>
      </c>
      <c r="AB228" s="71">
        <f>(AA228*$D228*$E228*$G228*$I228*$AB$12)</f>
        <v>0</v>
      </c>
      <c r="AC228" s="72">
        <v>1</v>
      </c>
      <c r="AD228" s="71">
        <f>(AC228*$D228*$E228*$G228*$I228*$AD$12)</f>
        <v>56496.132000000005</v>
      </c>
      <c r="AE228" s="72">
        <v>0</v>
      </c>
      <c r="AF228" s="71">
        <f>(AE228*$D228*$E228*$G228*$I228*$AF$12)</f>
        <v>0</v>
      </c>
      <c r="AG228" s="74"/>
      <c r="AH228" s="71">
        <f>(AG228*$D228*$E228*$G228*$I228*$AH$12)</f>
        <v>0</v>
      </c>
      <c r="AI228" s="72">
        <v>1</v>
      </c>
      <c r="AJ228" s="71">
        <f>(AI228*$D228*$E228*$G228*$I228*$AJ$12)</f>
        <v>56496.132000000005</v>
      </c>
      <c r="AK228" s="86"/>
      <c r="AL228" s="71">
        <f>(AK228*$D228*$E228*$G228*$J228*$AL$12)</f>
        <v>0</v>
      </c>
      <c r="AM228" s="72">
        <v>1</v>
      </c>
      <c r="AN228" s="77">
        <f>(AM228*$D228*$E228*$G228*$J228*$AN$12)</f>
        <v>67795.358400000012</v>
      </c>
      <c r="AO228" s="72"/>
      <c r="AP228" s="71">
        <f>(AO228*$D228*$E228*$G228*$I228*$AP$12)</f>
        <v>0</v>
      </c>
      <c r="AQ228" s="72">
        <v>1</v>
      </c>
      <c r="AR228" s="72">
        <f>(AQ228*$D228*$E228*$G228*$I228*$AR$12)</f>
        <v>46224.108</v>
      </c>
      <c r="AS228" s="72"/>
      <c r="AT228" s="72">
        <f>(AS228*$D228*$E228*$G228*$I228*$AT$12)</f>
        <v>0</v>
      </c>
      <c r="AU228" s="72">
        <v>0</v>
      </c>
      <c r="AV228" s="71">
        <f>(AU228*$D228*$E228*$G228*$I228*$AV$12)</f>
        <v>0</v>
      </c>
      <c r="AW228" s="72">
        <v>0</v>
      </c>
      <c r="AX228" s="71">
        <f>(AW228*$D228*$E228*$G228*$I228*$AX$12)</f>
        <v>0</v>
      </c>
      <c r="AY228" s="72">
        <v>0</v>
      </c>
      <c r="AZ228" s="71">
        <f>(AY228*$D228*$E228*$G228*$I228*$AZ$12)</f>
        <v>0</v>
      </c>
      <c r="BA228" s="72"/>
      <c r="BB228" s="71">
        <f>(BA228*$D228*$E228*$G228*$I228*$BB$12)</f>
        <v>0</v>
      </c>
      <c r="BC228" s="72"/>
      <c r="BD228" s="71">
        <f>(BC228*$D228*$E228*$G228*$I228*$BD$12)</f>
        <v>0</v>
      </c>
      <c r="BE228" s="72">
        <v>3</v>
      </c>
      <c r="BF228" s="71">
        <f>(BE228*$D228*$E228*$G228*$J228*$BF$12)</f>
        <v>184896.432</v>
      </c>
      <c r="BG228" s="72"/>
      <c r="BH228" s="71">
        <f>(BG228*$D228*$E228*$G228*$J228*$BH$12)</f>
        <v>0</v>
      </c>
      <c r="BI228" s="72">
        <v>0</v>
      </c>
      <c r="BJ228" s="71">
        <f>(BI228*$D228*$E228*$G228*$J228*$BJ$12)</f>
        <v>0</v>
      </c>
      <c r="BK228" s="72">
        <v>0</v>
      </c>
      <c r="BL228" s="71">
        <f>(BK228*$D228*$E228*$G228*$J228*$BL$12)</f>
        <v>0</v>
      </c>
      <c r="BM228" s="72">
        <v>1</v>
      </c>
      <c r="BN228" s="71">
        <f>(BM228*$D228*$E228*$G228*$J228*$BN$12)</f>
        <v>67795.358400000012</v>
      </c>
      <c r="BO228" s="72"/>
      <c r="BP228" s="71">
        <f>(BO228*$D228*$E228*$G228*$J228*$BP$12)</f>
        <v>0</v>
      </c>
      <c r="BQ228" s="72"/>
      <c r="BR228" s="71">
        <f>(BQ228*$D228*$E228*$G228*$J228*$BR$12)</f>
        <v>0</v>
      </c>
      <c r="BS228" s="72">
        <v>1</v>
      </c>
      <c r="BT228" s="71">
        <f>(BS228*$D228*$E228*$G228*$J228*$BT$12)</f>
        <v>55468.929600000003</v>
      </c>
      <c r="BU228" s="72"/>
      <c r="BV228" s="71">
        <f>(BU228*$D228*$E228*$G228*$J228*$BV$12)</f>
        <v>0</v>
      </c>
      <c r="BW228" s="72"/>
      <c r="BX228" s="71">
        <f>(BW228*$D228*$E228*$G228*$J228*$BX$12)</f>
        <v>0</v>
      </c>
      <c r="BY228" s="72"/>
      <c r="BZ228" s="79">
        <f>(BY228*$D228*$E228*$G228*$J228*$BZ$12)</f>
        <v>0</v>
      </c>
      <c r="CA228" s="72">
        <v>0</v>
      </c>
      <c r="CB228" s="71">
        <f>(CA228*$D228*$E228*$G228*$I228*$CB$12)</f>
        <v>0</v>
      </c>
      <c r="CC228" s="72">
        <v>0</v>
      </c>
      <c r="CD228" s="71">
        <f>(CC228*$D228*$E228*$G228*$I228*$CD$12)</f>
        <v>0</v>
      </c>
      <c r="CE228" s="72">
        <v>0</v>
      </c>
      <c r="CF228" s="71">
        <f>(CE228*$D228*$E228*$G228*$I228*$CF$12)</f>
        <v>0</v>
      </c>
      <c r="CG228" s="72"/>
      <c r="CH228" s="72">
        <f>(CG228*$D228*$E228*$G228*$I228*$CH$12)</f>
        <v>0</v>
      </c>
      <c r="CI228" s="72"/>
      <c r="CJ228" s="71">
        <f>(CI228*$D228*$E228*$G228*$J228*$CJ$12)</f>
        <v>0</v>
      </c>
      <c r="CK228" s="72"/>
      <c r="CL228" s="71">
        <f>(CK228*$D228*$E228*$G228*$I228*$CL$12)</f>
        <v>0</v>
      </c>
      <c r="CM228" s="72"/>
      <c r="CN228" s="71">
        <f>(CM228*$D228*$E228*$G228*$I228*$CN$12)</f>
        <v>0</v>
      </c>
      <c r="CO228" s="72"/>
      <c r="CP228" s="71">
        <f>(CO228*$D228*$E228*$G228*$I228*$CP$12)</f>
        <v>0</v>
      </c>
      <c r="CQ228" s="72"/>
      <c r="CR228" s="71">
        <f>(CQ228*$D228*$E228*$G228*$I228*$CR$12)</f>
        <v>0</v>
      </c>
      <c r="CS228" s="72">
        <v>1</v>
      </c>
      <c r="CT228" s="71">
        <f>(CS228*$D228*$E228*$G228*$I228*$CT$12)</f>
        <v>58036.935599999997</v>
      </c>
      <c r="CU228" s="72">
        <v>1</v>
      </c>
      <c r="CV228" s="71">
        <f>(CU228*$D228*$E228*$G228*$J228*$CV$12)</f>
        <v>61632.144</v>
      </c>
      <c r="CW228" s="86">
        <v>57</v>
      </c>
      <c r="CX228" s="71">
        <f>(CW228*$D228*$E228*$G228*$J228*$CX$12)</f>
        <v>3161728.9872000003</v>
      </c>
      <c r="CY228" s="72"/>
      <c r="CZ228" s="71">
        <f>(CY228*$D228*$E228*$G228*$I228*$CZ$12)</f>
        <v>0</v>
      </c>
      <c r="DA228" s="72">
        <v>0</v>
      </c>
      <c r="DB228" s="77">
        <f>(DA228*$D228*$E228*$G228*$J228*$DB$12)</f>
        <v>0</v>
      </c>
      <c r="DC228" s="72">
        <v>1</v>
      </c>
      <c r="DD228" s="71">
        <f>(DC228*$D228*$E228*$G228*$J228*$DD$12)</f>
        <v>61632.144</v>
      </c>
      <c r="DE228" s="87"/>
      <c r="DF228" s="71">
        <f>(DE228*$D228*$E228*$G228*$J228*$DF$12)</f>
        <v>0</v>
      </c>
      <c r="DG228" s="72">
        <v>1</v>
      </c>
      <c r="DH228" s="71">
        <f>(DG228*$D228*$E228*$G228*$J228*$DH$12)</f>
        <v>69644.322719999996</v>
      </c>
      <c r="DI228" s="72"/>
      <c r="DJ228" s="71">
        <f>(DI228*$D228*$E228*$G228*$K228*$DJ$12)</f>
        <v>0</v>
      </c>
      <c r="DK228" s="72"/>
      <c r="DL228" s="79">
        <f>(DK228*$D228*$E228*$G228*$L228*$DL$12)</f>
        <v>0</v>
      </c>
      <c r="DM228" s="81">
        <f t="shared" ref="DM228:DN231" si="1122">SUM(M228,O228,Q228,S228,U228,W228,Y228,AA228,AC228,AE228,AG228,AI228,AK228,AO228,AQ228,CE228,AS228,AU228,AW228,AY228,BA228,CI228,BC228,BE228,BG228,BK228,AM228,BM228,BO228,BQ228,BS228,BU228,BW228,BY228,CA228,CC228,CG228,CK228,CM228,CO228,CQ228,CS228,CU228,CW228,BI228,CY228,DA228,DC228,DE228,DG228,DI228,DK228)</f>
        <v>167</v>
      </c>
      <c r="DN228" s="79">
        <f t="shared" si="1122"/>
        <v>9427971.7879200019</v>
      </c>
    </row>
    <row r="229" spans="1:118" s="8" customFormat="1" ht="33" customHeight="1" x14ac:dyDescent="0.25">
      <c r="A229" s="82"/>
      <c r="B229" s="83">
        <v>192</v>
      </c>
      <c r="C229" s="65" t="s">
        <v>353</v>
      </c>
      <c r="D229" s="66">
        <v>22900</v>
      </c>
      <c r="E229" s="84">
        <v>1.67</v>
      </c>
      <c r="F229" s="84"/>
      <c r="G229" s="67">
        <v>1</v>
      </c>
      <c r="H229" s="68"/>
      <c r="I229" s="66">
        <v>1.4</v>
      </c>
      <c r="J229" s="66">
        <v>1.68</v>
      </c>
      <c r="K229" s="66">
        <v>2.23</v>
      </c>
      <c r="L229" s="69">
        <v>2.57</v>
      </c>
      <c r="M229" s="72">
        <v>500</v>
      </c>
      <c r="N229" s="71">
        <f t="shared" si="1120"/>
        <v>29447110.000000004</v>
      </c>
      <c r="O229" s="72"/>
      <c r="P229" s="72">
        <f>(O229*$D229*$E229*$G229*$I229*$P$12)</f>
        <v>0</v>
      </c>
      <c r="Q229" s="72">
        <v>35</v>
      </c>
      <c r="R229" s="71">
        <f>(Q229*$D229*$E229*$G229*$I229*$R$12)</f>
        <v>2061297.7</v>
      </c>
      <c r="S229" s="72"/>
      <c r="T229" s="71">
        <f t="shared" si="1121"/>
        <v>0</v>
      </c>
      <c r="U229" s="72">
        <v>0</v>
      </c>
      <c r="V229" s="71">
        <f>(U229*$D229*$E229*$G229*$I229*$V$12)</f>
        <v>0</v>
      </c>
      <c r="W229" s="72">
        <v>0</v>
      </c>
      <c r="X229" s="71">
        <f>(W229*$D229*$E229*$G229*$I229*$X$12)</f>
        <v>0</v>
      </c>
      <c r="Y229" s="72"/>
      <c r="Z229" s="71">
        <f>(Y229*$D229*$E229*$G229*$I229*$Z$12)</f>
        <v>0</v>
      </c>
      <c r="AA229" s="72">
        <v>0</v>
      </c>
      <c r="AB229" s="71">
        <f>(AA229*$D229*$E229*$G229*$I229*$AB$12)</f>
        <v>0</v>
      </c>
      <c r="AC229" s="72">
        <v>7</v>
      </c>
      <c r="AD229" s="71">
        <f>(AC229*$D229*$E229*$G229*$I229*$AD$12)</f>
        <v>412259.54</v>
      </c>
      <c r="AE229" s="72">
        <v>0</v>
      </c>
      <c r="AF229" s="71">
        <f>(AE229*$D229*$E229*$G229*$I229*$AF$12)</f>
        <v>0</v>
      </c>
      <c r="AG229" s="74"/>
      <c r="AH229" s="71">
        <f>(AG229*$D229*$E229*$G229*$I229*$AH$12)</f>
        <v>0</v>
      </c>
      <c r="AI229" s="72">
        <v>9</v>
      </c>
      <c r="AJ229" s="71">
        <f>(AI229*$D229*$E229*$G229*$I229*$AJ$12)</f>
        <v>530047.98</v>
      </c>
      <c r="AK229" s="86"/>
      <c r="AL229" s="71">
        <f>(AK229*$D229*$E229*$G229*$J229*$AL$12)</f>
        <v>0</v>
      </c>
      <c r="AM229" s="72">
        <v>8</v>
      </c>
      <c r="AN229" s="77">
        <f>(AM229*$D229*$E229*$G229*$J229*$AN$12)</f>
        <v>565384.51199999999</v>
      </c>
      <c r="AO229" s="72"/>
      <c r="AP229" s="71">
        <f>(AO229*$D229*$E229*$G229*$I229*$AP$12)</f>
        <v>0</v>
      </c>
      <c r="AQ229" s="72">
        <v>1</v>
      </c>
      <c r="AR229" s="72">
        <f>(AQ229*$D229*$E229*$G229*$I229*$AR$12)</f>
        <v>48186.18</v>
      </c>
      <c r="AS229" s="72">
        <f>5-1</f>
        <v>4</v>
      </c>
      <c r="AT229" s="72">
        <f>(AS229*$D229*$E229*$G229*$I229*$AT$12)</f>
        <v>246284.91999999995</v>
      </c>
      <c r="AU229" s="72">
        <v>0</v>
      </c>
      <c r="AV229" s="71">
        <f>(AU229*$D229*$E229*$G229*$I229*$AV$12)</f>
        <v>0</v>
      </c>
      <c r="AW229" s="72">
        <v>0</v>
      </c>
      <c r="AX229" s="71">
        <f>(AW229*$D229*$E229*$G229*$I229*$AX$12)</f>
        <v>0</v>
      </c>
      <c r="AY229" s="72">
        <v>0</v>
      </c>
      <c r="AZ229" s="71">
        <f>(AY229*$D229*$E229*$G229*$I229*$AZ$12)</f>
        <v>0</v>
      </c>
      <c r="BA229" s="72">
        <v>23</v>
      </c>
      <c r="BB229" s="71">
        <f>(BA229*$D229*$E229*$G229*$I229*$BB$12)</f>
        <v>1354567.06</v>
      </c>
      <c r="BC229" s="72">
        <v>7</v>
      </c>
      <c r="BD229" s="71">
        <f>(BC229*$D229*$E229*$G229*$I229*$BD$12)</f>
        <v>412259.54</v>
      </c>
      <c r="BE229" s="72">
        <v>9</v>
      </c>
      <c r="BF229" s="71">
        <f>(BE229*$D229*$E229*$G229*$J229*$BF$12)</f>
        <v>578234.16</v>
      </c>
      <c r="BG229" s="72">
        <v>11</v>
      </c>
      <c r="BH229" s="71">
        <f>(BG229*$D229*$E229*$G229*$J229*$BH$12)</f>
        <v>706730.64</v>
      </c>
      <c r="BI229" s="72">
        <v>32</v>
      </c>
      <c r="BJ229" s="71">
        <f>(BI229*$D229*$E229*$G229*$J229*$BJ$12)</f>
        <v>2364335.2319999998</v>
      </c>
      <c r="BK229" s="72">
        <v>0</v>
      </c>
      <c r="BL229" s="71">
        <f>(BK229*$D229*$E229*$G229*$J229*$BL$12)</f>
        <v>0</v>
      </c>
      <c r="BM229" s="72">
        <f>13+6</f>
        <v>19</v>
      </c>
      <c r="BN229" s="71">
        <f>(BM229*$D229*$E229*$G229*$J229*$BN$12)</f>
        <v>1342788.2160000002</v>
      </c>
      <c r="BO229" s="72">
        <v>10</v>
      </c>
      <c r="BP229" s="71">
        <f>(BO229*$D229*$E229*$G229*$J229*$BP$12)</f>
        <v>642482.4</v>
      </c>
      <c r="BQ229" s="72">
        <v>1</v>
      </c>
      <c r="BR229" s="71">
        <f>(BQ229*$D229*$E229*$G229*$J229*$BR$12)</f>
        <v>80310.3</v>
      </c>
      <c r="BS229" s="72">
        <v>11</v>
      </c>
      <c r="BT229" s="71">
        <f>(BS229*$D229*$E229*$G229*$J229*$BT$12)</f>
        <v>636057.576</v>
      </c>
      <c r="BU229" s="72">
        <v>13</v>
      </c>
      <c r="BV229" s="71">
        <f>(BU229*$D229*$E229*$G229*$J229*$BV$12)</f>
        <v>1044033.9</v>
      </c>
      <c r="BW229" s="72">
        <v>17</v>
      </c>
      <c r="BX229" s="71">
        <f>(BW229*$D229*$E229*$G229*$J229*$BX$12)</f>
        <v>1092220.08</v>
      </c>
      <c r="BY229" s="72">
        <v>7</v>
      </c>
      <c r="BZ229" s="79">
        <f>(BY229*$D229*$E229*$G229*$J229*$BZ$12)</f>
        <v>449737.68</v>
      </c>
      <c r="CA229" s="72">
        <v>0</v>
      </c>
      <c r="CB229" s="71">
        <f>(CA229*$D229*$E229*$G229*$I229*$CB$12)</f>
        <v>0</v>
      </c>
      <c r="CC229" s="72">
        <v>3</v>
      </c>
      <c r="CD229" s="71">
        <f>(CC229*$D229*$E229*$G229*$I229*$CD$12)</f>
        <v>181501.27799999996</v>
      </c>
      <c r="CE229" s="72">
        <v>0</v>
      </c>
      <c r="CF229" s="71">
        <f>(CE229*$D229*$E229*$G229*$I229*$CF$12)</f>
        <v>0</v>
      </c>
      <c r="CG229" s="72"/>
      <c r="CH229" s="72">
        <f>(CG229*$D229*$E229*$G229*$I229*$CH$12)</f>
        <v>0</v>
      </c>
      <c r="CI229" s="72"/>
      <c r="CJ229" s="71">
        <f>(CI229*$D229*$E229*$G229*$J229*$CJ$12)</f>
        <v>0</v>
      </c>
      <c r="CK229" s="72"/>
      <c r="CL229" s="71">
        <f>(CK229*$D229*$E229*$G229*$I229*$CL$12)</f>
        <v>0</v>
      </c>
      <c r="CM229" s="72">
        <v>3</v>
      </c>
      <c r="CN229" s="71">
        <f>(CM229*$D229*$E229*$G229*$I229*$CN$12)</f>
        <v>112434.41999999998</v>
      </c>
      <c r="CO229" s="72">
        <v>5</v>
      </c>
      <c r="CP229" s="71">
        <f>(CO229*$D229*$E229*$G229*$I229*$CP$12)</f>
        <v>187390.69999999998</v>
      </c>
      <c r="CQ229" s="72">
        <v>3</v>
      </c>
      <c r="CR229" s="71">
        <f>(CQ229*$D229*$E229*$G229*$I229*$CR$12)</f>
        <v>181501.27799999996</v>
      </c>
      <c r="CS229" s="72">
        <v>9</v>
      </c>
      <c r="CT229" s="71">
        <f>(CS229*$D229*$E229*$G229*$I229*$CT$12)</f>
        <v>544503.83399999992</v>
      </c>
      <c r="CU229" s="72">
        <v>3</v>
      </c>
      <c r="CV229" s="71">
        <f>(CU229*$D229*$E229*$G229*$J229*$CV$12)</f>
        <v>192744.72</v>
      </c>
      <c r="CW229" s="86">
        <v>108</v>
      </c>
      <c r="CX229" s="71">
        <f>(CW229*$D229*$E229*$G229*$J229*$CX$12)</f>
        <v>6244928.9280000003</v>
      </c>
      <c r="CY229" s="72"/>
      <c r="CZ229" s="71">
        <f>(CY229*$D229*$E229*$G229*$I229*$CZ$12)</f>
        <v>0</v>
      </c>
      <c r="DA229" s="72">
        <v>2</v>
      </c>
      <c r="DB229" s="77">
        <f>(DA229*$D229*$E229*$G229*$J229*$DB$12)</f>
        <v>115646.83199999999</v>
      </c>
      <c r="DC229" s="72">
        <v>3</v>
      </c>
      <c r="DD229" s="71">
        <f>(DC229*$D229*$E229*$G229*$J229*$DD$12)</f>
        <v>192744.72</v>
      </c>
      <c r="DE229" s="87">
        <v>3</v>
      </c>
      <c r="DF229" s="71">
        <f>(DE229*$D229*$E229*$G229*$J229*$DF$12)</f>
        <v>231293.66399999999</v>
      </c>
      <c r="DG229" s="72">
        <v>20</v>
      </c>
      <c r="DH229" s="71">
        <f>(DG229*$D229*$E229*$G229*$J229*$DH$12)</f>
        <v>1452010.2239999999</v>
      </c>
      <c r="DI229" s="72">
        <v>13</v>
      </c>
      <c r="DJ229" s="71">
        <f>(DI229*$D229*$E229*$G229*$K229*$DJ$12)</f>
        <v>1330397.4839999999</v>
      </c>
      <c r="DK229" s="72">
        <v>8</v>
      </c>
      <c r="DL229" s="79">
        <f>(DK229*$D229*$E229*$G229*$L229*$DL$12)</f>
        <v>943531.29599999986</v>
      </c>
      <c r="DM229" s="81">
        <f t="shared" si="1122"/>
        <v>907</v>
      </c>
      <c r="DN229" s="79">
        <f t="shared" si="1122"/>
        <v>55924956.99399998</v>
      </c>
    </row>
    <row r="230" spans="1:118" ht="15.75" customHeight="1" x14ac:dyDescent="0.25">
      <c r="A230" s="82"/>
      <c r="B230" s="83">
        <v>193</v>
      </c>
      <c r="C230" s="65" t="s">
        <v>354</v>
      </c>
      <c r="D230" s="66">
        <v>22900</v>
      </c>
      <c r="E230" s="84">
        <v>0.87</v>
      </c>
      <c r="F230" s="84"/>
      <c r="G230" s="67">
        <v>1</v>
      </c>
      <c r="H230" s="68"/>
      <c r="I230" s="66">
        <v>1.4</v>
      </c>
      <c r="J230" s="66">
        <v>1.68</v>
      </c>
      <c r="K230" s="66">
        <v>2.23</v>
      </c>
      <c r="L230" s="69">
        <v>2.57</v>
      </c>
      <c r="M230" s="72">
        <v>34</v>
      </c>
      <c r="N230" s="71">
        <f t="shared" si="1058"/>
        <v>1043168.28</v>
      </c>
      <c r="O230" s="72"/>
      <c r="P230" s="72">
        <f>(O230*$D230*$E230*$G230*$I230*$P$12)</f>
        <v>0</v>
      </c>
      <c r="Q230" s="72">
        <v>1</v>
      </c>
      <c r="R230" s="71">
        <f>(Q230*$D230*$E230*$G230*$I230*$R$12)</f>
        <v>30681.42</v>
      </c>
      <c r="S230" s="72"/>
      <c r="T230" s="71">
        <f t="shared" si="1121"/>
        <v>0</v>
      </c>
      <c r="U230" s="72">
        <v>0</v>
      </c>
      <c r="V230" s="71">
        <f>(U230*$D230*$E230*$G230*$I230*$V$12)</f>
        <v>0</v>
      </c>
      <c r="W230" s="72">
        <v>0</v>
      </c>
      <c r="X230" s="71">
        <f>(W230*$D230*$E230*$G230*$I230*$X$12)</f>
        <v>0</v>
      </c>
      <c r="Y230" s="72"/>
      <c r="Z230" s="71">
        <f>(Y230*$D230*$E230*$G230*$I230*$Z$12)</f>
        <v>0</v>
      </c>
      <c r="AA230" s="72">
        <v>0</v>
      </c>
      <c r="AB230" s="71">
        <f>(AA230*$D230*$E230*$G230*$I230*$AB$12)</f>
        <v>0</v>
      </c>
      <c r="AC230" s="72"/>
      <c r="AD230" s="71">
        <f>(AC230*$D230*$E230*$G230*$I230*$AD$12)</f>
        <v>0</v>
      </c>
      <c r="AE230" s="72"/>
      <c r="AF230" s="71">
        <f>(AE230*$D230*$E230*$G230*$I230*$AF$12)</f>
        <v>0</v>
      </c>
      <c r="AG230" s="74"/>
      <c r="AH230" s="71">
        <f>(AG230*$D230*$E230*$G230*$I230*$AH$12)</f>
        <v>0</v>
      </c>
      <c r="AI230" s="72">
        <v>3</v>
      </c>
      <c r="AJ230" s="71">
        <f>(AI230*$D230*$E230*$G230*$I230*$AJ$12)</f>
        <v>92044.26</v>
      </c>
      <c r="AK230" s="86">
        <v>0</v>
      </c>
      <c r="AL230" s="71">
        <f>(AK230*$D230*$E230*$G230*$J230*$AL$12)</f>
        <v>0</v>
      </c>
      <c r="AM230" s="72"/>
      <c r="AN230" s="77">
        <f>(AM230*$D230*$E230*$G230*$J230*$AN$12)</f>
        <v>0</v>
      </c>
      <c r="AO230" s="72"/>
      <c r="AP230" s="71">
        <f>(AO230*$D230*$E230*$G230*$I230*$AP$12)</f>
        <v>0</v>
      </c>
      <c r="AQ230" s="72"/>
      <c r="AR230" s="72">
        <f>(AQ230*$D230*$E230*$G230*$I230*$AR$12)</f>
        <v>0</v>
      </c>
      <c r="AS230" s="72">
        <f>7+1</f>
        <v>8</v>
      </c>
      <c r="AT230" s="72">
        <f>(AS230*$D230*$E230*$G230*$I230*$AT$12)</f>
        <v>256608.23999999996</v>
      </c>
      <c r="AU230" s="72">
        <v>0</v>
      </c>
      <c r="AV230" s="71">
        <f>(AU230*$D230*$E230*$G230*$I230*$AV$12)</f>
        <v>0</v>
      </c>
      <c r="AW230" s="72">
        <v>0</v>
      </c>
      <c r="AX230" s="71">
        <f>(AW230*$D230*$E230*$G230*$I230*$AX$12)</f>
        <v>0</v>
      </c>
      <c r="AY230" s="72">
        <v>0</v>
      </c>
      <c r="AZ230" s="71">
        <f>(AY230*$D230*$E230*$G230*$I230*$AZ$12)</f>
        <v>0</v>
      </c>
      <c r="BA230" s="72"/>
      <c r="BB230" s="71">
        <f>(BA230*$D230*$E230*$G230*$I230*$BB$12)</f>
        <v>0</v>
      </c>
      <c r="BC230" s="72"/>
      <c r="BD230" s="71">
        <f>(BC230*$D230*$E230*$G230*$I230*$BD$12)</f>
        <v>0</v>
      </c>
      <c r="BE230" s="72">
        <v>2</v>
      </c>
      <c r="BF230" s="71">
        <f>(BE230*$D230*$E230*$G230*$J230*$BF$12)</f>
        <v>66941.279999999999</v>
      </c>
      <c r="BG230" s="72">
        <v>9</v>
      </c>
      <c r="BH230" s="71">
        <f>(BG230*$D230*$E230*$G230*$J230*$BH$12)</f>
        <v>301235.76</v>
      </c>
      <c r="BI230" s="72">
        <v>0</v>
      </c>
      <c r="BJ230" s="71">
        <f>(BI230*$D230*$E230*$G230*$J230*$BJ$12)</f>
        <v>0</v>
      </c>
      <c r="BK230" s="72">
        <v>0</v>
      </c>
      <c r="BL230" s="71">
        <f>(BK230*$D230*$E230*$G230*$J230*$BL$12)</f>
        <v>0</v>
      </c>
      <c r="BM230" s="72">
        <v>8</v>
      </c>
      <c r="BN230" s="71">
        <f>(BM230*$D230*$E230*$G230*$J230*$BN$12)</f>
        <v>294541.63200000004</v>
      </c>
      <c r="BO230" s="72">
        <v>1</v>
      </c>
      <c r="BP230" s="71">
        <f>(BO230*$D230*$E230*$G230*$J230*$BP$12)</f>
        <v>33470.639999999999</v>
      </c>
      <c r="BQ230" s="72"/>
      <c r="BR230" s="71">
        <f>(BQ230*$D230*$E230*$G230*$J230*$BR$12)</f>
        <v>0</v>
      </c>
      <c r="BS230" s="72">
        <v>4</v>
      </c>
      <c r="BT230" s="71">
        <f>(BS230*$D230*$E230*$G230*$J230*$BT$12)</f>
        <v>120494.304</v>
      </c>
      <c r="BU230" s="72">
        <v>1</v>
      </c>
      <c r="BV230" s="71">
        <f>(BU230*$D230*$E230*$G230*$J230*$BV$12)</f>
        <v>41838.300000000003</v>
      </c>
      <c r="BW230" s="72">
        <v>5</v>
      </c>
      <c r="BX230" s="71">
        <f>(BW230*$D230*$E230*$G230*$J230*$BX$12)</f>
        <v>167353.19999999998</v>
      </c>
      <c r="BY230" s="72">
        <v>4</v>
      </c>
      <c r="BZ230" s="79">
        <f>(BY230*$D230*$E230*$G230*$J230*$BZ$12)</f>
        <v>133882.56</v>
      </c>
      <c r="CA230" s="72">
        <v>0</v>
      </c>
      <c r="CB230" s="71">
        <f>(CA230*$D230*$E230*$G230*$I230*$CB$12)</f>
        <v>0</v>
      </c>
      <c r="CC230" s="72">
        <v>0</v>
      </c>
      <c r="CD230" s="71">
        <f>(CC230*$D230*$E230*$G230*$I230*$CD$12)</f>
        <v>0</v>
      </c>
      <c r="CE230" s="72">
        <v>0</v>
      </c>
      <c r="CF230" s="71">
        <f>(CE230*$D230*$E230*$G230*$I230*$CF$12)</f>
        <v>0</v>
      </c>
      <c r="CG230" s="72"/>
      <c r="CH230" s="72">
        <f>(CG230*$D230*$E230*$G230*$I230*$CH$12)</f>
        <v>0</v>
      </c>
      <c r="CI230" s="72"/>
      <c r="CJ230" s="71">
        <f>(CI230*$D230*$E230*$G230*$J230*$CJ$12)</f>
        <v>0</v>
      </c>
      <c r="CK230" s="72">
        <v>0</v>
      </c>
      <c r="CL230" s="71">
        <f>(CK230*$D230*$E230*$G230*$I230*$CL$12)</f>
        <v>0</v>
      </c>
      <c r="CM230" s="72"/>
      <c r="CN230" s="71">
        <f>(CM230*$D230*$E230*$G230*$I230*$CN$12)</f>
        <v>0</v>
      </c>
      <c r="CO230" s="72"/>
      <c r="CP230" s="71">
        <f>(CO230*$D230*$E230*$G230*$I230*$CP$12)</f>
        <v>0</v>
      </c>
      <c r="CQ230" s="72"/>
      <c r="CR230" s="71">
        <f>(CQ230*$D230*$E230*$G230*$I230*$CR$12)</f>
        <v>0</v>
      </c>
      <c r="CS230" s="72"/>
      <c r="CT230" s="71">
        <f>(CS230*$D230*$E230*$G230*$I230*$CT$12)</f>
        <v>0</v>
      </c>
      <c r="CU230" s="72"/>
      <c r="CV230" s="71">
        <f>(CU230*$D230*$E230*$G230*$J230*$CV$12)</f>
        <v>0</v>
      </c>
      <c r="CW230" s="86">
        <v>7</v>
      </c>
      <c r="CX230" s="71">
        <f>(CW230*$D230*$E230*$G230*$J230*$CX$12)</f>
        <v>210865.03199999998</v>
      </c>
      <c r="CY230" s="72"/>
      <c r="CZ230" s="71">
        <f>(CY230*$D230*$E230*$G230*$I230*$CZ$12)</f>
        <v>0</v>
      </c>
      <c r="DA230" s="72">
        <v>0</v>
      </c>
      <c r="DB230" s="77">
        <f>(DA230*$D230*$E230*$G230*$J230*$DB$12)</f>
        <v>0</v>
      </c>
      <c r="DC230" s="72"/>
      <c r="DD230" s="71">
        <f>(DC230*$D230*$E230*$G230*$J230*$DD$12)</f>
        <v>0</v>
      </c>
      <c r="DE230" s="87"/>
      <c r="DF230" s="71">
        <f>(DE230*$D230*$E230*$G230*$J230*$DF$12)</f>
        <v>0</v>
      </c>
      <c r="DG230" s="72"/>
      <c r="DH230" s="71">
        <f>(DG230*$D230*$E230*$G230*$J230*$DH$12)</f>
        <v>0</v>
      </c>
      <c r="DI230" s="72"/>
      <c r="DJ230" s="71">
        <f>(DI230*$D230*$E230*$G230*$K230*$DJ$12)</f>
        <v>0</v>
      </c>
      <c r="DK230" s="72"/>
      <c r="DL230" s="79">
        <f>(DK230*$D230*$E230*$G230*$L230*$DL$12)</f>
        <v>0</v>
      </c>
      <c r="DM230" s="81">
        <f t="shared" si="1122"/>
        <v>87</v>
      </c>
      <c r="DN230" s="79">
        <f t="shared" si="1122"/>
        <v>2793124.9080000003</v>
      </c>
    </row>
    <row r="231" spans="1:118" ht="15.75" customHeight="1" x14ac:dyDescent="0.25">
      <c r="A231" s="82"/>
      <c r="B231" s="83">
        <v>194</v>
      </c>
      <c r="C231" s="65" t="s">
        <v>355</v>
      </c>
      <c r="D231" s="66">
        <v>22900</v>
      </c>
      <c r="E231" s="84">
        <v>1.57</v>
      </c>
      <c r="F231" s="84"/>
      <c r="G231" s="67">
        <v>1</v>
      </c>
      <c r="H231" s="68"/>
      <c r="I231" s="66">
        <v>1.4</v>
      </c>
      <c r="J231" s="66">
        <v>1.68</v>
      </c>
      <c r="K231" s="66">
        <v>2.23</v>
      </c>
      <c r="L231" s="69">
        <v>2.57</v>
      </c>
      <c r="M231" s="72">
        <v>4</v>
      </c>
      <c r="N231" s="71">
        <f t="shared" si="1058"/>
        <v>221470.48</v>
      </c>
      <c r="O231" s="72"/>
      <c r="P231" s="72">
        <f>(O231*$D231*$E231*$G231*$I231*$P$12)</f>
        <v>0</v>
      </c>
      <c r="Q231" s="72"/>
      <c r="R231" s="71">
        <f>(Q231*$D231*$E231*$G231*$I231*$R$12)</f>
        <v>0</v>
      </c>
      <c r="S231" s="72"/>
      <c r="T231" s="71">
        <f t="shared" si="1121"/>
        <v>0</v>
      </c>
      <c r="U231" s="72"/>
      <c r="V231" s="71">
        <f>(U231*$D231*$E231*$G231*$I231*$V$12)</f>
        <v>0</v>
      </c>
      <c r="W231" s="72"/>
      <c r="X231" s="71">
        <f>(W231*$D231*$E231*$G231*$I231*$X$12)</f>
        <v>0</v>
      </c>
      <c r="Y231" s="72"/>
      <c r="Z231" s="71">
        <f>(Y231*$D231*$E231*$G231*$I231*$Z$12)</f>
        <v>0</v>
      </c>
      <c r="AA231" s="72"/>
      <c r="AB231" s="71">
        <f>(AA231*$D231*$E231*$G231*$I231*$AB$12)</f>
        <v>0</v>
      </c>
      <c r="AC231" s="72"/>
      <c r="AD231" s="71">
        <f>(AC231*$D231*$E231*$G231*$I231*$AD$12)</f>
        <v>0</v>
      </c>
      <c r="AE231" s="72"/>
      <c r="AF231" s="71">
        <f>(AE231*$D231*$E231*$G231*$I231*$AF$12)</f>
        <v>0</v>
      </c>
      <c r="AG231" s="74"/>
      <c r="AH231" s="71">
        <f>(AG231*$D231*$E231*$G231*$I231*$AH$12)</f>
        <v>0</v>
      </c>
      <c r="AI231" s="72"/>
      <c r="AJ231" s="71">
        <f>(AI231*$D231*$E231*$G231*$I231*$AJ$12)</f>
        <v>0</v>
      </c>
      <c r="AK231" s="86">
        <v>0</v>
      </c>
      <c r="AL231" s="71">
        <f>(AK231*$D231*$E231*$G231*$J231*$AL$12)</f>
        <v>0</v>
      </c>
      <c r="AM231" s="72"/>
      <c r="AN231" s="77">
        <f>(AM231*$D231*$E231*$G231*$J231*$AN$12)</f>
        <v>0</v>
      </c>
      <c r="AO231" s="72"/>
      <c r="AP231" s="71">
        <f>(AO231*$D231*$E231*$G231*$I231*$AP$12)</f>
        <v>0</v>
      </c>
      <c r="AQ231" s="72"/>
      <c r="AR231" s="72">
        <f>(AQ231*$D231*$E231*$G231*$I231*$AR$12)</f>
        <v>0</v>
      </c>
      <c r="AS231" s="72"/>
      <c r="AT231" s="72">
        <f>(AS231*$D231*$E231*$G231*$I231*$AT$12)</f>
        <v>0</v>
      </c>
      <c r="AU231" s="72"/>
      <c r="AV231" s="71">
        <f>(AU231*$D231*$E231*$G231*$I231*$AV$12)</f>
        <v>0</v>
      </c>
      <c r="AW231" s="72"/>
      <c r="AX231" s="71">
        <f>(AW231*$D231*$E231*$G231*$I231*$AX$12)</f>
        <v>0</v>
      </c>
      <c r="AY231" s="72"/>
      <c r="AZ231" s="71">
        <f>(AY231*$D231*$E231*$G231*$I231*$AZ$12)</f>
        <v>0</v>
      </c>
      <c r="BA231" s="72"/>
      <c r="BB231" s="71">
        <f>(BA231*$D231*$E231*$G231*$I231*$BB$12)</f>
        <v>0</v>
      </c>
      <c r="BC231" s="72"/>
      <c r="BD231" s="71">
        <f>(BC231*$D231*$E231*$G231*$I231*$BD$12)</f>
        <v>0</v>
      </c>
      <c r="BE231" s="72"/>
      <c r="BF231" s="71">
        <f>(BE231*$D231*$E231*$G231*$J231*$BF$12)</f>
        <v>0</v>
      </c>
      <c r="BG231" s="72"/>
      <c r="BH231" s="71">
        <f>(BG231*$D231*$E231*$G231*$J231*$BH$12)</f>
        <v>0</v>
      </c>
      <c r="BI231" s="72"/>
      <c r="BJ231" s="71">
        <f>(BI231*$D231*$E231*$G231*$J231*$BJ$12)</f>
        <v>0</v>
      </c>
      <c r="BK231" s="72"/>
      <c r="BL231" s="71">
        <f>(BK231*$D231*$E231*$G231*$J231*$BL$12)</f>
        <v>0</v>
      </c>
      <c r="BM231" s="72"/>
      <c r="BN231" s="71">
        <f>(BM231*$D231*$E231*$G231*$J231*$BN$12)</f>
        <v>0</v>
      </c>
      <c r="BO231" s="72"/>
      <c r="BP231" s="71">
        <f>(BO231*$D231*$E231*$G231*$J231*$BP$12)</f>
        <v>0</v>
      </c>
      <c r="BQ231" s="72"/>
      <c r="BR231" s="71">
        <f>(BQ231*$D231*$E231*$G231*$J231*$BR$12)</f>
        <v>0</v>
      </c>
      <c r="BS231" s="72"/>
      <c r="BT231" s="71">
        <f>(BS231*$D231*$E231*$G231*$J231*$BT$12)</f>
        <v>0</v>
      </c>
      <c r="BU231" s="72"/>
      <c r="BV231" s="71">
        <f>(BU231*$D231*$E231*$G231*$J231*$BV$12)</f>
        <v>0</v>
      </c>
      <c r="BW231" s="72"/>
      <c r="BX231" s="71">
        <f>(BW231*$D231*$E231*$G231*$J231*$BX$12)</f>
        <v>0</v>
      </c>
      <c r="BY231" s="72"/>
      <c r="BZ231" s="79">
        <f>(BY231*$D231*$E231*$G231*$J231*$BZ$12)</f>
        <v>0</v>
      </c>
      <c r="CA231" s="72"/>
      <c r="CB231" s="71">
        <f>(CA231*$D231*$E231*$G231*$I231*$CB$12)</f>
        <v>0</v>
      </c>
      <c r="CC231" s="72"/>
      <c r="CD231" s="71">
        <f>(CC231*$D231*$E231*$G231*$I231*$CD$12)</f>
        <v>0</v>
      </c>
      <c r="CE231" s="72"/>
      <c r="CF231" s="71">
        <f>(CE231*$D231*$E231*$G231*$I231*$CF$12)</f>
        <v>0</v>
      </c>
      <c r="CG231" s="72"/>
      <c r="CH231" s="72">
        <f>(CG231*$D231*$E231*$G231*$I231*$CH$12)</f>
        <v>0</v>
      </c>
      <c r="CI231" s="72"/>
      <c r="CJ231" s="71">
        <f>(CI231*$D231*$E231*$G231*$J231*$CJ$12)</f>
        <v>0</v>
      </c>
      <c r="CK231" s="72"/>
      <c r="CL231" s="71">
        <f>(CK231*$D231*$E231*$G231*$I231*$CL$12)</f>
        <v>0</v>
      </c>
      <c r="CM231" s="72"/>
      <c r="CN231" s="71">
        <f>(CM231*$D231*$E231*$G231*$I231*$CN$12)</f>
        <v>0</v>
      </c>
      <c r="CO231" s="72"/>
      <c r="CP231" s="71">
        <f>(CO231*$D231*$E231*$G231*$I231*$CP$12)</f>
        <v>0</v>
      </c>
      <c r="CQ231" s="72"/>
      <c r="CR231" s="71">
        <f>(CQ231*$D231*$E231*$G231*$I231*$CR$12)</f>
        <v>0</v>
      </c>
      <c r="CS231" s="72"/>
      <c r="CT231" s="71">
        <f>(CS231*$D231*$E231*$G231*$I231*$CT$12)</f>
        <v>0</v>
      </c>
      <c r="CU231" s="72"/>
      <c r="CV231" s="71">
        <f>(CU231*$D231*$E231*$G231*$J231*$CV$12)</f>
        <v>0</v>
      </c>
      <c r="CW231" s="86">
        <v>0</v>
      </c>
      <c r="CX231" s="71">
        <f>(CW231*$D231*$E231*$G231*$J231*$CX$12)</f>
        <v>0</v>
      </c>
      <c r="CY231" s="72"/>
      <c r="CZ231" s="71">
        <f>(CY231*$D231*$E231*$G231*$I231*$CZ$12)</f>
        <v>0</v>
      </c>
      <c r="DA231" s="72"/>
      <c r="DB231" s="77">
        <f>(DA231*$D231*$E231*$G231*$J231*$DB$12)</f>
        <v>0</v>
      </c>
      <c r="DC231" s="72"/>
      <c r="DD231" s="71">
        <f>(DC231*$D231*$E231*$G231*$J231*$DD$12)</f>
        <v>0</v>
      </c>
      <c r="DE231" s="87"/>
      <c r="DF231" s="71">
        <f>(DE231*$D231*$E231*$G231*$J231*$DF$12)</f>
        <v>0</v>
      </c>
      <c r="DG231" s="72"/>
      <c r="DH231" s="71">
        <f>(DG231*$D231*$E231*$G231*$J231*$DH$12)</f>
        <v>0</v>
      </c>
      <c r="DI231" s="72"/>
      <c r="DJ231" s="71">
        <f>(DI231*$D231*$E231*$G231*$K231*$DJ$12)</f>
        <v>0</v>
      </c>
      <c r="DK231" s="72"/>
      <c r="DL231" s="79">
        <f>(DK231*$D231*$E231*$G231*$L231*$DL$12)</f>
        <v>0</v>
      </c>
      <c r="DM231" s="81">
        <f t="shared" si="1122"/>
        <v>4</v>
      </c>
      <c r="DN231" s="79">
        <f t="shared" si="1122"/>
        <v>221470.48</v>
      </c>
    </row>
    <row r="232" spans="1:118" ht="15.75" customHeight="1" x14ac:dyDescent="0.25">
      <c r="A232" s="82">
        <v>25</v>
      </c>
      <c r="B232" s="146"/>
      <c r="C232" s="144" t="s">
        <v>356</v>
      </c>
      <c r="D232" s="66">
        <v>22900</v>
      </c>
      <c r="E232" s="147">
        <v>1.18</v>
      </c>
      <c r="F232" s="147"/>
      <c r="G232" s="67">
        <v>1</v>
      </c>
      <c r="H232" s="68"/>
      <c r="I232" s="66">
        <v>1.4</v>
      </c>
      <c r="J232" s="66">
        <v>1.68</v>
      </c>
      <c r="K232" s="66">
        <v>2.23</v>
      </c>
      <c r="L232" s="69">
        <v>2.57</v>
      </c>
      <c r="M232" s="92">
        <f>SUM(M233:M244)</f>
        <v>852</v>
      </c>
      <c r="N232" s="92">
        <f t="shared" ref="N232:BY232" si="1123">SUM(N233:N244)</f>
        <v>67504747.324000001</v>
      </c>
      <c r="O232" s="92">
        <f t="shared" si="1123"/>
        <v>151</v>
      </c>
      <c r="P232" s="92">
        <f t="shared" si="1123"/>
        <v>15917822.059999999</v>
      </c>
      <c r="Q232" s="92">
        <f t="shared" si="1123"/>
        <v>0</v>
      </c>
      <c r="R232" s="92">
        <f t="shared" si="1123"/>
        <v>0</v>
      </c>
      <c r="S232" s="92">
        <f t="shared" si="1123"/>
        <v>0</v>
      </c>
      <c r="T232" s="92">
        <f t="shared" si="1123"/>
        <v>0</v>
      </c>
      <c r="U232" s="92">
        <f t="shared" si="1123"/>
        <v>0</v>
      </c>
      <c r="V232" s="92">
        <f t="shared" si="1123"/>
        <v>0</v>
      </c>
      <c r="W232" s="92">
        <f t="shared" si="1123"/>
        <v>0</v>
      </c>
      <c r="X232" s="92">
        <f t="shared" si="1123"/>
        <v>0</v>
      </c>
      <c r="Y232" s="92">
        <f t="shared" si="1123"/>
        <v>0</v>
      </c>
      <c r="Z232" s="92">
        <f t="shared" si="1123"/>
        <v>0</v>
      </c>
      <c r="AA232" s="92">
        <f t="shared" si="1123"/>
        <v>0</v>
      </c>
      <c r="AB232" s="92">
        <f t="shared" si="1123"/>
        <v>0</v>
      </c>
      <c r="AC232" s="92">
        <f t="shared" si="1123"/>
        <v>121</v>
      </c>
      <c r="AD232" s="92">
        <f t="shared" si="1123"/>
        <v>11073434.232000001</v>
      </c>
      <c r="AE232" s="92">
        <f t="shared" si="1123"/>
        <v>1683</v>
      </c>
      <c r="AF232" s="92">
        <f t="shared" si="1123"/>
        <v>67377405.003999993</v>
      </c>
      <c r="AG232" s="92">
        <f t="shared" si="1123"/>
        <v>4</v>
      </c>
      <c r="AH232" s="92">
        <f t="shared" si="1123"/>
        <v>246124.62</v>
      </c>
      <c r="AI232" s="92">
        <f t="shared" si="1123"/>
        <v>101</v>
      </c>
      <c r="AJ232" s="92">
        <f t="shared" si="1123"/>
        <v>3392589.2000000007</v>
      </c>
      <c r="AK232" s="92">
        <f t="shared" si="1123"/>
        <v>0</v>
      </c>
      <c r="AL232" s="92">
        <f t="shared" si="1123"/>
        <v>0</v>
      </c>
      <c r="AM232" s="92">
        <f t="shared" si="1123"/>
        <v>22</v>
      </c>
      <c r="AN232" s="92">
        <f t="shared" si="1123"/>
        <v>1004657.8080000001</v>
      </c>
      <c r="AO232" s="92">
        <v>0</v>
      </c>
      <c r="AP232" s="92">
        <f t="shared" si="1123"/>
        <v>0</v>
      </c>
      <c r="AQ232" s="92">
        <f t="shared" si="1123"/>
        <v>26</v>
      </c>
      <c r="AR232" s="92">
        <f t="shared" si="1123"/>
        <v>811951.55999999982</v>
      </c>
      <c r="AS232" s="92">
        <f t="shared" si="1123"/>
        <v>419</v>
      </c>
      <c r="AT232" s="92">
        <f t="shared" si="1123"/>
        <v>16860642.539999995</v>
      </c>
      <c r="AU232" s="92">
        <f t="shared" si="1123"/>
        <v>0</v>
      </c>
      <c r="AV232" s="92">
        <f t="shared" si="1123"/>
        <v>0</v>
      </c>
      <c r="AW232" s="92">
        <f t="shared" si="1123"/>
        <v>0</v>
      </c>
      <c r="AX232" s="92">
        <f t="shared" si="1123"/>
        <v>0</v>
      </c>
      <c r="AY232" s="92">
        <f t="shared" si="1123"/>
        <v>0</v>
      </c>
      <c r="AZ232" s="92">
        <f t="shared" si="1123"/>
        <v>0</v>
      </c>
      <c r="BA232" s="92">
        <f t="shared" si="1123"/>
        <v>76</v>
      </c>
      <c r="BB232" s="92">
        <f t="shared" si="1123"/>
        <v>2454513.6</v>
      </c>
      <c r="BC232" s="92">
        <f t="shared" si="1123"/>
        <v>48</v>
      </c>
      <c r="BD232" s="92">
        <f t="shared" si="1123"/>
        <v>1629289.2000000002</v>
      </c>
      <c r="BE232" s="92">
        <f t="shared" si="1123"/>
        <v>218</v>
      </c>
      <c r="BF232" s="92">
        <f t="shared" si="1123"/>
        <v>14621399.015999999</v>
      </c>
      <c r="BG232" s="92">
        <f t="shared" si="1123"/>
        <v>354</v>
      </c>
      <c r="BH232" s="92">
        <f t="shared" si="1123"/>
        <v>16567181.971199999</v>
      </c>
      <c r="BI232" s="92">
        <f t="shared" si="1123"/>
        <v>0</v>
      </c>
      <c r="BJ232" s="92">
        <f t="shared" si="1123"/>
        <v>0</v>
      </c>
      <c r="BK232" s="92">
        <f t="shared" si="1123"/>
        <v>0</v>
      </c>
      <c r="BL232" s="92">
        <f t="shared" si="1123"/>
        <v>0</v>
      </c>
      <c r="BM232" s="92">
        <f t="shared" si="1123"/>
        <v>176</v>
      </c>
      <c r="BN232" s="92">
        <f t="shared" si="1123"/>
        <v>7509118.8480000002</v>
      </c>
      <c r="BO232" s="92">
        <f t="shared" si="1123"/>
        <v>64</v>
      </c>
      <c r="BP232" s="92">
        <f t="shared" si="1123"/>
        <v>2360257.1999999997</v>
      </c>
      <c r="BQ232" s="92">
        <f t="shared" si="1123"/>
        <v>52</v>
      </c>
      <c r="BR232" s="92">
        <f t="shared" si="1123"/>
        <v>2533073.4240000001</v>
      </c>
      <c r="BS232" s="92">
        <f t="shared" si="1123"/>
        <v>73</v>
      </c>
      <c r="BT232" s="92">
        <f t="shared" si="1123"/>
        <v>2480866.92</v>
      </c>
      <c r="BU232" s="92">
        <f t="shared" si="1123"/>
        <v>102</v>
      </c>
      <c r="BV232" s="92">
        <f t="shared" si="1123"/>
        <v>5340875.4000000004</v>
      </c>
      <c r="BW232" s="92">
        <f t="shared" si="1123"/>
        <v>151</v>
      </c>
      <c r="BX232" s="92">
        <f t="shared" si="1123"/>
        <v>5720786.4000000004</v>
      </c>
      <c r="BY232" s="92">
        <f t="shared" si="1123"/>
        <v>114</v>
      </c>
      <c r="BZ232" s="92">
        <f t="shared" ref="BZ232:DN232" si="1124">SUM(BZ233:BZ244)</f>
        <v>4151128.8</v>
      </c>
      <c r="CA232" s="92">
        <f t="shared" si="1124"/>
        <v>0</v>
      </c>
      <c r="CB232" s="92">
        <f t="shared" si="1124"/>
        <v>0</v>
      </c>
      <c r="CC232" s="92">
        <f t="shared" si="1124"/>
        <v>0</v>
      </c>
      <c r="CD232" s="92">
        <f t="shared" si="1124"/>
        <v>0</v>
      </c>
      <c r="CE232" s="92">
        <f t="shared" si="1124"/>
        <v>0</v>
      </c>
      <c r="CF232" s="92">
        <f t="shared" si="1124"/>
        <v>0</v>
      </c>
      <c r="CG232" s="92">
        <f t="shared" si="1124"/>
        <v>0</v>
      </c>
      <c r="CH232" s="92">
        <f t="shared" si="1124"/>
        <v>0</v>
      </c>
      <c r="CI232" s="92">
        <f t="shared" si="1124"/>
        <v>0</v>
      </c>
      <c r="CJ232" s="92">
        <f t="shared" si="1124"/>
        <v>0</v>
      </c>
      <c r="CK232" s="92">
        <f t="shared" si="1124"/>
        <v>11</v>
      </c>
      <c r="CL232" s="92">
        <f t="shared" si="1124"/>
        <v>223297.89999999997</v>
      </c>
      <c r="CM232" s="92">
        <f t="shared" si="1124"/>
        <v>7</v>
      </c>
      <c r="CN232" s="92">
        <f t="shared" si="1124"/>
        <v>155971.89999999997</v>
      </c>
      <c r="CO232" s="92">
        <f t="shared" si="1124"/>
        <v>54</v>
      </c>
      <c r="CP232" s="92">
        <f t="shared" si="1124"/>
        <v>1196607.44</v>
      </c>
      <c r="CQ232" s="92">
        <f t="shared" si="1124"/>
        <v>40</v>
      </c>
      <c r="CR232" s="92">
        <f t="shared" si="1124"/>
        <v>1376656.4</v>
      </c>
      <c r="CS232" s="92">
        <f t="shared" si="1124"/>
        <v>53</v>
      </c>
      <c r="CT232" s="92">
        <f t="shared" si="1124"/>
        <v>1834938.0699999998</v>
      </c>
      <c r="CU232" s="92">
        <f t="shared" si="1124"/>
        <v>0</v>
      </c>
      <c r="CV232" s="92">
        <f t="shared" si="1124"/>
        <v>0</v>
      </c>
      <c r="CW232" s="92">
        <f t="shared" si="1124"/>
        <v>0</v>
      </c>
      <c r="CX232" s="92">
        <f t="shared" si="1124"/>
        <v>0</v>
      </c>
      <c r="CY232" s="92">
        <f t="shared" si="1124"/>
        <v>0</v>
      </c>
      <c r="CZ232" s="92">
        <f t="shared" si="1124"/>
        <v>0</v>
      </c>
      <c r="DA232" s="92">
        <f t="shared" si="1124"/>
        <v>0</v>
      </c>
      <c r="DB232" s="95">
        <f t="shared" si="1124"/>
        <v>0</v>
      </c>
      <c r="DC232" s="92">
        <f t="shared" si="1124"/>
        <v>8</v>
      </c>
      <c r="DD232" s="92">
        <f t="shared" si="1124"/>
        <v>269304</v>
      </c>
      <c r="DE232" s="96">
        <f t="shared" si="1124"/>
        <v>3</v>
      </c>
      <c r="DF232" s="92">
        <f t="shared" si="1124"/>
        <v>117724.31999999999</v>
      </c>
      <c r="DG232" s="92">
        <f t="shared" si="1124"/>
        <v>90</v>
      </c>
      <c r="DH232" s="92">
        <f t="shared" si="1124"/>
        <v>3847392.3599999994</v>
      </c>
      <c r="DI232" s="92">
        <v>13</v>
      </c>
      <c r="DJ232" s="92">
        <f t="shared" si="1124"/>
        <v>713916.65999999992</v>
      </c>
      <c r="DK232" s="92">
        <f t="shared" si="1124"/>
        <v>70</v>
      </c>
      <c r="DL232" s="92">
        <f t="shared" si="1124"/>
        <v>4837716.5999999996</v>
      </c>
      <c r="DM232" s="92">
        <f t="shared" si="1124"/>
        <v>5156</v>
      </c>
      <c r="DN232" s="92">
        <f t="shared" si="1124"/>
        <v>264131390.77720001</v>
      </c>
    </row>
    <row r="233" spans="1:118" ht="30" customHeight="1" x14ac:dyDescent="0.25">
      <c r="A233" s="82"/>
      <c r="B233" s="83">
        <v>195</v>
      </c>
      <c r="C233" s="65" t="s">
        <v>357</v>
      </c>
      <c r="D233" s="66">
        <v>22900</v>
      </c>
      <c r="E233" s="84">
        <v>0.85</v>
      </c>
      <c r="F233" s="84"/>
      <c r="G233" s="67">
        <v>1</v>
      </c>
      <c r="H233" s="68"/>
      <c r="I233" s="66">
        <v>1.4</v>
      </c>
      <c r="J233" s="66">
        <v>1.68</v>
      </c>
      <c r="K233" s="66">
        <v>2.23</v>
      </c>
      <c r="L233" s="69">
        <v>2.57</v>
      </c>
      <c r="M233" s="72">
        <v>50</v>
      </c>
      <c r="N233" s="71">
        <f t="shared" si="1058"/>
        <v>1498805.0000000002</v>
      </c>
      <c r="O233" s="72">
        <v>14</v>
      </c>
      <c r="P233" s="72">
        <f>(O233*$D233*$E233*$G233*$I233*$P$12)</f>
        <v>419665.4</v>
      </c>
      <c r="Q233" s="72"/>
      <c r="R233" s="71">
        <f>(Q233*$D233*$E233*$G233*$I233*$R$12)</f>
        <v>0</v>
      </c>
      <c r="S233" s="72"/>
      <c r="T233" s="71">
        <f t="shared" ref="T233:T235" si="1125">(S233/12*7*$D233*$E233*$G233*$I233*$T$12)+(S233/12*5*$D233*$E233*$G233*$I233*$T$13)</f>
        <v>0</v>
      </c>
      <c r="U233" s="72">
        <v>0</v>
      </c>
      <c r="V233" s="71">
        <f>(U233*$D233*$E233*$G233*$I233*$V$12)</f>
        <v>0</v>
      </c>
      <c r="W233" s="72">
        <v>0</v>
      </c>
      <c r="X233" s="71">
        <f>(W233*$D233*$E233*$G233*$I233*$X$12)</f>
        <v>0</v>
      </c>
      <c r="Y233" s="72"/>
      <c r="Z233" s="71">
        <f>(Y233*$D233*$E233*$G233*$I233*$Z$12)</f>
        <v>0</v>
      </c>
      <c r="AA233" s="72">
        <v>0</v>
      </c>
      <c r="AB233" s="71">
        <f>(AA233*$D233*$E233*$G233*$I233*$AB$12)</f>
        <v>0</v>
      </c>
      <c r="AC233" s="72">
        <v>10</v>
      </c>
      <c r="AD233" s="71">
        <f>(AC233*$D233*$E233*$G233*$I233*$AD$12)</f>
        <v>299761</v>
      </c>
      <c r="AE233" s="72"/>
      <c r="AF233" s="71">
        <f>(AE233*$D233*$E233*$G233*$I233*$AF$12)</f>
        <v>0</v>
      </c>
      <c r="AG233" s="74"/>
      <c r="AH233" s="71">
        <f>(AG233*$D233*$E233*$G233*$I233*$AH$12)</f>
        <v>0</v>
      </c>
      <c r="AI233" s="72">
        <v>50</v>
      </c>
      <c r="AJ233" s="71">
        <f>(AI233*$D233*$E233*$G233*$I233*$AJ$12)</f>
        <v>1498805.0000000002</v>
      </c>
      <c r="AK233" s="86"/>
      <c r="AL233" s="71">
        <f>(AK233*$D233*$E233*$G233*$J233*$AL$12)</f>
        <v>0</v>
      </c>
      <c r="AM233" s="72">
        <v>10</v>
      </c>
      <c r="AN233" s="77">
        <f>(AM233*$D233*$E233*$G233*$J233*$AN$12)</f>
        <v>359713.2</v>
      </c>
      <c r="AO233" s="72"/>
      <c r="AP233" s="71">
        <f>(AO233*$D233*$E233*$G233*$I233*$AP$12)</f>
        <v>0</v>
      </c>
      <c r="AQ233" s="72">
        <v>9</v>
      </c>
      <c r="AR233" s="72">
        <f>(AQ233*$D233*$E233*$G233*$I233*$AR$12)</f>
        <v>220733.09999999998</v>
      </c>
      <c r="AS233" s="72">
        <v>77</v>
      </c>
      <c r="AT233" s="72">
        <f>(AS233*$D233*$E233*$G233*$I233*$AT$12)</f>
        <v>2413076.0499999998</v>
      </c>
      <c r="AU233" s="72">
        <v>0</v>
      </c>
      <c r="AV233" s="71">
        <f>(AU233*$D233*$E233*$G233*$I233*$AV$12)</f>
        <v>0</v>
      </c>
      <c r="AW233" s="72">
        <v>0</v>
      </c>
      <c r="AX233" s="71">
        <f>(AW233*$D233*$E233*$G233*$I233*$AX$12)</f>
        <v>0</v>
      </c>
      <c r="AY233" s="72">
        <v>0</v>
      </c>
      <c r="AZ233" s="71">
        <f>(AY233*$D233*$E233*$G233*$I233*$AZ$12)</f>
        <v>0</v>
      </c>
      <c r="BA233" s="72">
        <v>51</v>
      </c>
      <c r="BB233" s="71">
        <f>(BA233*$D233*$E233*$G233*$I233*$BB$12)</f>
        <v>1528781.1</v>
      </c>
      <c r="BC233" s="72">
        <v>21</v>
      </c>
      <c r="BD233" s="71">
        <f>(BC233*$D233*$E233*$G233*$I233*$BD$12)</f>
        <v>629498.10000000009</v>
      </c>
      <c r="BE233" s="72">
        <v>57</v>
      </c>
      <c r="BF233" s="71">
        <f>(BE233*$D233*$E233*$G233*$J233*$BF$12)</f>
        <v>1863968.4</v>
      </c>
      <c r="BG233" s="72">
        <v>148</v>
      </c>
      <c r="BH233" s="71">
        <f>(BG233*$D233*$E233*$G233*$J233*$BH$12)</f>
        <v>4839777.5999999996</v>
      </c>
      <c r="BI233" s="72">
        <v>0</v>
      </c>
      <c r="BJ233" s="71">
        <f>(BI233*$D233*$E233*$G233*$J233*$BJ$12)</f>
        <v>0</v>
      </c>
      <c r="BK233" s="72">
        <v>0</v>
      </c>
      <c r="BL233" s="71">
        <f>(BK233*$D233*$E233*$G233*$J233*$BL$12)</f>
        <v>0</v>
      </c>
      <c r="BM233" s="72">
        <v>83</v>
      </c>
      <c r="BN233" s="71">
        <f>(BM233*$D233*$E233*$G233*$J233*$BN$12)</f>
        <v>2985619.5600000005</v>
      </c>
      <c r="BO233" s="72">
        <v>30</v>
      </c>
      <c r="BP233" s="71">
        <f>(BO233*$D233*$E233*$G233*$J233*$BP$12)</f>
        <v>981036</v>
      </c>
      <c r="BQ233" s="72">
        <v>20</v>
      </c>
      <c r="BR233" s="71">
        <f>(BQ233*$D233*$E233*$G233*$J233*$BR$12)</f>
        <v>817530</v>
      </c>
      <c r="BS233" s="72">
        <v>25</v>
      </c>
      <c r="BT233" s="71">
        <f>(BS233*$D233*$E233*$G233*$J233*$BT$12)</f>
        <v>735777</v>
      </c>
      <c r="BU233" s="72">
        <v>33</v>
      </c>
      <c r="BV233" s="71">
        <f>(BU233*$D233*$E233*$G233*$J233*$BV$12)</f>
        <v>1348924.4999999998</v>
      </c>
      <c r="BW233" s="72">
        <v>50</v>
      </c>
      <c r="BX233" s="71">
        <f>(BW233*$D233*$E233*$G233*$J233*$BX$12)</f>
        <v>1635060</v>
      </c>
      <c r="BY233" s="72">
        <v>59</v>
      </c>
      <c r="BZ233" s="79">
        <f>(BY233*$D233*$E233*$G233*$J233*$BZ$12)</f>
        <v>1929370.7999999998</v>
      </c>
      <c r="CA233" s="72">
        <v>0</v>
      </c>
      <c r="CB233" s="71">
        <f>(CA233*$D233*$E233*$G233*$I233*$CB$12)</f>
        <v>0</v>
      </c>
      <c r="CC233" s="72">
        <v>0</v>
      </c>
      <c r="CD233" s="71">
        <f>(CC233*$D233*$E233*$G233*$I233*$CD$12)</f>
        <v>0</v>
      </c>
      <c r="CE233" s="72">
        <v>0</v>
      </c>
      <c r="CF233" s="71">
        <f>(CE233*$D233*$E233*$G233*$I233*$CF$12)</f>
        <v>0</v>
      </c>
      <c r="CG233" s="72"/>
      <c r="CH233" s="72">
        <f>(CG233*$D233*$E233*$G233*$I233*$CH$12)</f>
        <v>0</v>
      </c>
      <c r="CI233" s="72"/>
      <c r="CJ233" s="71">
        <f>(CI233*$D233*$E233*$G233*$J233*$CJ$12)</f>
        <v>0</v>
      </c>
      <c r="CK233" s="72">
        <v>8</v>
      </c>
      <c r="CL233" s="71">
        <f>(CK233*$D233*$E233*$G233*$I233*$CL$12)</f>
        <v>152605.59999999998</v>
      </c>
      <c r="CM233" s="72">
        <v>2</v>
      </c>
      <c r="CN233" s="71">
        <f>(CM233*$D233*$E233*$G233*$I233*$CN$12)</f>
        <v>38151.399999999994</v>
      </c>
      <c r="CO233" s="72">
        <v>25</v>
      </c>
      <c r="CP233" s="71">
        <f>(CO233*$D233*$E233*$G233*$I233*$CP$12)</f>
        <v>476892.49999999994</v>
      </c>
      <c r="CQ233" s="72">
        <v>20</v>
      </c>
      <c r="CR233" s="71">
        <f>(CQ233*$D233*$E233*$G233*$I233*$CR$12)</f>
        <v>615872.6</v>
      </c>
      <c r="CS233" s="72">
        <v>25</v>
      </c>
      <c r="CT233" s="71">
        <f>(CS233*$D233*$E233*$G233*$I233*$CT$12)</f>
        <v>769840.74999999988</v>
      </c>
      <c r="CU233" s="72">
        <v>0</v>
      </c>
      <c r="CV233" s="71">
        <f>(CU233*$D233*$E233*$G233*$J233*$CV$12)</f>
        <v>0</v>
      </c>
      <c r="CW233" s="86"/>
      <c r="CX233" s="71">
        <f>(CW233*$D233*$E233*$G233*$J233*$CX$12)</f>
        <v>0</v>
      </c>
      <c r="CY233" s="72"/>
      <c r="CZ233" s="71">
        <f>(CY233*$D233*$E233*$G233*$I233*$CZ$12)</f>
        <v>0</v>
      </c>
      <c r="DA233" s="72">
        <v>0</v>
      </c>
      <c r="DB233" s="77">
        <f>(DA233*$D233*$E233*$G233*$J233*$DB$12)</f>
        <v>0</v>
      </c>
      <c r="DC233" s="72">
        <v>7</v>
      </c>
      <c r="DD233" s="71">
        <f>(DC233*$D233*$E233*$G233*$J233*$DD$12)</f>
        <v>228908.4</v>
      </c>
      <c r="DE233" s="87">
        <v>3</v>
      </c>
      <c r="DF233" s="71">
        <f>(DE233*$D233*$E233*$G233*$J233*$DF$12)</f>
        <v>117724.31999999999</v>
      </c>
      <c r="DG233" s="72">
        <v>30</v>
      </c>
      <c r="DH233" s="71">
        <f>(DG233*$D233*$E233*$G233*$J233*$DH$12)</f>
        <v>1108570.68</v>
      </c>
      <c r="DI233" s="72">
        <v>10</v>
      </c>
      <c r="DJ233" s="71">
        <f>(DI233*$D233*$E233*$G233*$K233*$DJ$12)</f>
        <v>520883.39999999997</v>
      </c>
      <c r="DK233" s="72">
        <v>25</v>
      </c>
      <c r="DL233" s="79">
        <f>(DK233*$D233*$E233*$G233*$L233*$DL$12)</f>
        <v>1500751.5</v>
      </c>
      <c r="DM233" s="81">
        <f t="shared" ref="DM233:DN244" si="1126">SUM(M233,O233,Q233,S233,U233,W233,Y233,AA233,AC233,AE233,AG233,AI233,AK233,AO233,AQ233,CE233,AS233,AU233,AW233,AY233,BA233,CI233,BC233,BE233,BG233,BK233,AM233,BM233,BO233,BQ233,BS233,BU233,BW233,BY233,CA233,CC233,CG233,CK233,CM233,CO233,CQ233,CS233,CU233,CW233,BI233,CY233,DA233,DC233,DE233,DG233,DI233,DK233)</f>
        <v>952</v>
      </c>
      <c r="DN233" s="79">
        <f t="shared" si="1126"/>
        <v>31536102.959999997</v>
      </c>
    </row>
    <row r="234" spans="1:118" ht="32.25" customHeight="1" x14ac:dyDescent="0.25">
      <c r="A234" s="82"/>
      <c r="B234" s="83">
        <v>196</v>
      </c>
      <c r="C234" s="65" t="s">
        <v>358</v>
      </c>
      <c r="D234" s="66">
        <v>22900</v>
      </c>
      <c r="E234" s="84">
        <v>1.32</v>
      </c>
      <c r="F234" s="84"/>
      <c r="G234" s="67">
        <v>1</v>
      </c>
      <c r="H234" s="68"/>
      <c r="I234" s="66">
        <v>1.4</v>
      </c>
      <c r="J234" s="66">
        <v>1.68</v>
      </c>
      <c r="K234" s="66">
        <v>2.23</v>
      </c>
      <c r="L234" s="69">
        <v>2.57</v>
      </c>
      <c r="M234" s="72">
        <v>23</v>
      </c>
      <c r="N234" s="71">
        <f t="shared" si="1058"/>
        <v>1070675.76</v>
      </c>
      <c r="O234" s="72">
        <v>0</v>
      </c>
      <c r="P234" s="72">
        <f>(O234*$D234*$E234*$G234*$I234*$P$12)</f>
        <v>0</v>
      </c>
      <c r="Q234" s="72"/>
      <c r="R234" s="71">
        <f>(Q234*$D234*$E234*$G234*$I234*$R$12)</f>
        <v>0</v>
      </c>
      <c r="S234" s="72"/>
      <c r="T234" s="71">
        <f t="shared" si="1125"/>
        <v>0</v>
      </c>
      <c r="U234" s="72">
        <v>0</v>
      </c>
      <c r="V234" s="71">
        <f>(U234*$D234*$E234*$G234*$I234*$V$12)</f>
        <v>0</v>
      </c>
      <c r="W234" s="72">
        <v>0</v>
      </c>
      <c r="X234" s="71">
        <f>(W234*$D234*$E234*$G234*$I234*$X$12)</f>
        <v>0</v>
      </c>
      <c r="Y234" s="72"/>
      <c r="Z234" s="71">
        <f>(Y234*$D234*$E234*$G234*$I234*$Z$12)</f>
        <v>0</v>
      </c>
      <c r="AA234" s="72">
        <v>0</v>
      </c>
      <c r="AB234" s="71">
        <f>(AA234*$D234*$E234*$G234*$I234*$AB$12)</f>
        <v>0</v>
      </c>
      <c r="AC234" s="72"/>
      <c r="AD234" s="71">
        <f>(AC234*$D234*$E234*$G234*$I234*$AD$12)</f>
        <v>0</v>
      </c>
      <c r="AE234" s="72"/>
      <c r="AF234" s="71">
        <f>(AE234*$D234*$E234*$G234*$I234*$AF$12)</f>
        <v>0</v>
      </c>
      <c r="AG234" s="74"/>
      <c r="AH234" s="71">
        <f>(AG234*$D234*$E234*$G234*$I234*$AH$12)</f>
        <v>0</v>
      </c>
      <c r="AI234" s="72"/>
      <c r="AJ234" s="71">
        <f>(AI234*$D234*$E234*$G234*$I234*$AJ$12)</f>
        <v>0</v>
      </c>
      <c r="AK234" s="86">
        <v>0</v>
      </c>
      <c r="AL234" s="71">
        <f>(AK234*$D234*$E234*$G234*$J234*$AL$12)</f>
        <v>0</v>
      </c>
      <c r="AM234" s="72"/>
      <c r="AN234" s="77">
        <f>(AM234*$D234*$E234*$G234*$J234*$AN$12)</f>
        <v>0</v>
      </c>
      <c r="AO234" s="72"/>
      <c r="AP234" s="71">
        <f>(AO234*$D234*$E234*$G234*$I234*$AP$12)</f>
        <v>0</v>
      </c>
      <c r="AQ234" s="72">
        <v>0</v>
      </c>
      <c r="AR234" s="72">
        <f>(AQ234*$D234*$E234*$G234*$I234*$AR$12)</f>
        <v>0</v>
      </c>
      <c r="AS234" s="72">
        <v>2</v>
      </c>
      <c r="AT234" s="72">
        <f>(AS234*$D234*$E234*$G234*$I234*$AT$12)</f>
        <v>97334.159999999989</v>
      </c>
      <c r="AU234" s="72">
        <v>0</v>
      </c>
      <c r="AV234" s="71">
        <f>(AU234*$D234*$E234*$G234*$I234*$AV$12)</f>
        <v>0</v>
      </c>
      <c r="AW234" s="72">
        <v>0</v>
      </c>
      <c r="AX234" s="71">
        <f>(AW234*$D234*$E234*$G234*$I234*$AX$12)</f>
        <v>0</v>
      </c>
      <c r="AY234" s="72">
        <v>0</v>
      </c>
      <c r="AZ234" s="71">
        <f>(AY234*$D234*$E234*$G234*$I234*$AZ$12)</f>
        <v>0</v>
      </c>
      <c r="BA234" s="72"/>
      <c r="BB234" s="71">
        <f>(BA234*$D234*$E234*$G234*$I234*$BB$12)</f>
        <v>0</v>
      </c>
      <c r="BC234" s="72"/>
      <c r="BD234" s="71">
        <f>(BC234*$D234*$E234*$G234*$I234*$BD$12)</f>
        <v>0</v>
      </c>
      <c r="BE234" s="72"/>
      <c r="BF234" s="71">
        <f>(BE234*$D234*$E234*$G234*$J234*$BF$12)</f>
        <v>0</v>
      </c>
      <c r="BG234" s="72">
        <v>1</v>
      </c>
      <c r="BH234" s="71">
        <f>(BG234*$D234*$E234*$G234*$J234*$BH$12)</f>
        <v>50783.040000000001</v>
      </c>
      <c r="BI234" s="72">
        <v>0</v>
      </c>
      <c r="BJ234" s="71">
        <f>(BI234*$D234*$E234*$G234*$J234*$BJ$12)</f>
        <v>0</v>
      </c>
      <c r="BK234" s="72">
        <v>0</v>
      </c>
      <c r="BL234" s="71">
        <f>(BK234*$D234*$E234*$G234*$J234*$BL$12)</f>
        <v>0</v>
      </c>
      <c r="BM234" s="72"/>
      <c r="BN234" s="71">
        <f>(BM234*$D234*$E234*$G234*$J234*$BN$12)</f>
        <v>0</v>
      </c>
      <c r="BO234" s="72"/>
      <c r="BP234" s="71">
        <f>(BO234*$D234*$E234*$G234*$J234*$BP$12)</f>
        <v>0</v>
      </c>
      <c r="BQ234" s="72"/>
      <c r="BR234" s="71">
        <f>(BQ234*$D234*$E234*$G234*$J234*$BR$12)</f>
        <v>0</v>
      </c>
      <c r="BS234" s="72"/>
      <c r="BT234" s="71">
        <f>(BS234*$D234*$E234*$G234*$J234*$BT$12)</f>
        <v>0</v>
      </c>
      <c r="BU234" s="72"/>
      <c r="BV234" s="71">
        <f>(BU234*$D234*$E234*$G234*$J234*$BV$12)</f>
        <v>0</v>
      </c>
      <c r="BW234" s="72"/>
      <c r="BX234" s="71">
        <f>(BW234*$D234*$E234*$G234*$J234*$BX$12)</f>
        <v>0</v>
      </c>
      <c r="BY234" s="72"/>
      <c r="BZ234" s="79">
        <f>(BY234*$D234*$E234*$G234*$J234*$BZ$12)</f>
        <v>0</v>
      </c>
      <c r="CA234" s="72">
        <v>0</v>
      </c>
      <c r="CB234" s="71">
        <f>(CA234*$D234*$E234*$G234*$I234*$CB$12)</f>
        <v>0</v>
      </c>
      <c r="CC234" s="72">
        <v>0</v>
      </c>
      <c r="CD234" s="71">
        <f>(CC234*$D234*$E234*$G234*$I234*$CD$12)</f>
        <v>0</v>
      </c>
      <c r="CE234" s="72">
        <v>0</v>
      </c>
      <c r="CF234" s="71">
        <f>(CE234*$D234*$E234*$G234*$I234*$CF$12)</f>
        <v>0</v>
      </c>
      <c r="CG234" s="72"/>
      <c r="CH234" s="72">
        <f>(CG234*$D234*$E234*$G234*$I234*$CH$12)</f>
        <v>0</v>
      </c>
      <c r="CI234" s="72"/>
      <c r="CJ234" s="71">
        <f>(CI234*$D234*$E234*$G234*$J234*$CJ$12)</f>
        <v>0</v>
      </c>
      <c r="CK234" s="72"/>
      <c r="CL234" s="71">
        <f>(CK234*$D234*$E234*$G234*$I234*$CL$12)</f>
        <v>0</v>
      </c>
      <c r="CM234" s="72"/>
      <c r="CN234" s="71">
        <f>(CM234*$D234*$E234*$G234*$I234*$CN$12)</f>
        <v>0</v>
      </c>
      <c r="CO234" s="72">
        <v>6</v>
      </c>
      <c r="CP234" s="71">
        <f>(CO234*$D234*$E234*$G234*$I234*$CP$12)</f>
        <v>177740.63999999998</v>
      </c>
      <c r="CQ234" s="72"/>
      <c r="CR234" s="71">
        <f>(CQ234*$D234*$E234*$G234*$I234*$CR$12)</f>
        <v>0</v>
      </c>
      <c r="CS234" s="72"/>
      <c r="CT234" s="71">
        <f>(CS234*$D234*$E234*$G234*$I234*$CT$12)</f>
        <v>0</v>
      </c>
      <c r="CU234" s="72"/>
      <c r="CV234" s="71">
        <f>(CU234*$D234*$E234*$G234*$J234*$CV$12)</f>
        <v>0</v>
      </c>
      <c r="CW234" s="86">
        <v>0</v>
      </c>
      <c r="CX234" s="71">
        <f>(CW234*$D234*$E234*$G234*$J234*$CX$12)</f>
        <v>0</v>
      </c>
      <c r="CY234" s="72"/>
      <c r="CZ234" s="71">
        <f>(CY234*$D234*$E234*$G234*$I234*$CZ$12)</f>
        <v>0</v>
      </c>
      <c r="DA234" s="72">
        <v>0</v>
      </c>
      <c r="DB234" s="77">
        <f>(DA234*$D234*$E234*$G234*$J234*$DB$12)</f>
        <v>0</v>
      </c>
      <c r="DC234" s="72">
        <v>0</v>
      </c>
      <c r="DD234" s="71">
        <f>(DC234*$D234*$E234*$G234*$J234*$DD$12)</f>
        <v>0</v>
      </c>
      <c r="DE234" s="87"/>
      <c r="DF234" s="71">
        <f>(DE234*$D234*$E234*$G234*$J234*$DF$12)</f>
        <v>0</v>
      </c>
      <c r="DG234" s="72"/>
      <c r="DH234" s="71">
        <f>(DG234*$D234*$E234*$G234*$J234*$DH$12)</f>
        <v>0</v>
      </c>
      <c r="DI234" s="72"/>
      <c r="DJ234" s="71">
        <f>(DI234*$D234*$E234*$G234*$K234*$DJ$12)</f>
        <v>0</v>
      </c>
      <c r="DK234" s="72"/>
      <c r="DL234" s="79">
        <f>(DK234*$D234*$E234*$G234*$L234*$DL$12)</f>
        <v>0</v>
      </c>
      <c r="DM234" s="81">
        <f t="shared" si="1126"/>
        <v>32</v>
      </c>
      <c r="DN234" s="79">
        <f t="shared" si="1126"/>
        <v>1396533.5999999999</v>
      </c>
    </row>
    <row r="235" spans="1:118" ht="35.25" customHeight="1" x14ac:dyDescent="0.25">
      <c r="A235" s="82"/>
      <c r="B235" s="83">
        <v>197</v>
      </c>
      <c r="C235" s="65" t="s">
        <v>359</v>
      </c>
      <c r="D235" s="66">
        <v>22900</v>
      </c>
      <c r="E235" s="84">
        <v>1.05</v>
      </c>
      <c r="F235" s="84"/>
      <c r="G235" s="67">
        <v>1</v>
      </c>
      <c r="H235" s="68"/>
      <c r="I235" s="66">
        <v>1.4</v>
      </c>
      <c r="J235" s="66">
        <v>1.68</v>
      </c>
      <c r="K235" s="66">
        <v>2.23</v>
      </c>
      <c r="L235" s="69">
        <v>2.57</v>
      </c>
      <c r="M235" s="72">
        <v>224</v>
      </c>
      <c r="N235" s="71">
        <f t="shared" si="1058"/>
        <v>8294563.1999999993</v>
      </c>
      <c r="O235" s="72">
        <v>40</v>
      </c>
      <c r="P235" s="72">
        <f>(O235*$D235*$E235*$G235*$I235*$P$12)</f>
        <v>1481172.0000000002</v>
      </c>
      <c r="Q235" s="72"/>
      <c r="R235" s="71">
        <f>(Q235*$D235*$E235*$G235*$I235*$R$12)</f>
        <v>0</v>
      </c>
      <c r="S235" s="72"/>
      <c r="T235" s="71">
        <f t="shared" si="1125"/>
        <v>0</v>
      </c>
      <c r="U235" s="72">
        <v>0</v>
      </c>
      <c r="V235" s="71">
        <f>(U235*$D235*$E235*$G235*$I235*$V$12)</f>
        <v>0</v>
      </c>
      <c r="W235" s="72">
        <v>0</v>
      </c>
      <c r="X235" s="71">
        <f>(W235*$D235*$E235*$G235*$I235*$X$12)</f>
        <v>0</v>
      </c>
      <c r="Y235" s="72"/>
      <c r="Z235" s="71">
        <f>(Y235*$D235*$E235*$G235*$I235*$Z$12)</f>
        <v>0</v>
      </c>
      <c r="AA235" s="72">
        <v>0</v>
      </c>
      <c r="AB235" s="71">
        <f>(AA235*$D235*$E235*$G235*$I235*$AB$12)</f>
        <v>0</v>
      </c>
      <c r="AC235" s="72">
        <v>10</v>
      </c>
      <c r="AD235" s="71">
        <f>(AC235*$D235*$E235*$G235*$I235*$AD$12)</f>
        <v>370293.00000000006</v>
      </c>
      <c r="AE235" s="72"/>
      <c r="AF235" s="71">
        <f>(AE235*$D235*$E235*$G235*$I235*$AF$12)</f>
        <v>0</v>
      </c>
      <c r="AG235" s="74"/>
      <c r="AH235" s="71">
        <f>(AG235*$D235*$E235*$G235*$I235*$AH$12)</f>
        <v>0</v>
      </c>
      <c r="AI235" s="72">
        <v>50</v>
      </c>
      <c r="AJ235" s="71">
        <f>(AI235*$D235*$E235*$G235*$I235*$AJ$12)</f>
        <v>1851465.0000000002</v>
      </c>
      <c r="AK235" s="86"/>
      <c r="AL235" s="71">
        <f>(AK235*$D235*$E235*$G235*$J235*$AL$12)</f>
        <v>0</v>
      </c>
      <c r="AM235" s="72">
        <v>10</v>
      </c>
      <c r="AN235" s="77">
        <f>(AM235*$D235*$E235*$G235*$J235*$AN$12)</f>
        <v>444351.60000000003</v>
      </c>
      <c r="AO235" s="72"/>
      <c r="AP235" s="71">
        <f>(AO235*$D235*$E235*$G235*$I235*$AP$12)</f>
        <v>0</v>
      </c>
      <c r="AQ235" s="72">
        <v>15</v>
      </c>
      <c r="AR235" s="72">
        <f>(AQ235*$D235*$E235*$G235*$I235*$AR$12)</f>
        <v>454450.49999999994</v>
      </c>
      <c r="AS235" s="72">
        <v>330</v>
      </c>
      <c r="AT235" s="72">
        <f>(AS235*$D235*$E235*$G235*$I235*$AT$12)</f>
        <v>12775108.499999998</v>
      </c>
      <c r="AU235" s="72">
        <v>0</v>
      </c>
      <c r="AV235" s="71">
        <f>(AU235*$D235*$E235*$G235*$I235*$AV$12)</f>
        <v>0</v>
      </c>
      <c r="AW235" s="72">
        <v>0</v>
      </c>
      <c r="AX235" s="71">
        <f>(AW235*$D235*$E235*$G235*$I235*$AX$12)</f>
        <v>0</v>
      </c>
      <c r="AY235" s="72">
        <v>0</v>
      </c>
      <c r="AZ235" s="71">
        <f>(AY235*$D235*$E235*$G235*$I235*$AZ$12)</f>
        <v>0</v>
      </c>
      <c r="BA235" s="72">
        <v>25</v>
      </c>
      <c r="BB235" s="71">
        <f>(BA235*$D235*$E235*$G235*$I235*$BB$12)</f>
        <v>925732.50000000012</v>
      </c>
      <c r="BC235" s="72">
        <v>27</v>
      </c>
      <c r="BD235" s="71">
        <f>(BC235*$D235*$E235*$G235*$I235*$BD$12)</f>
        <v>999791.10000000009</v>
      </c>
      <c r="BE235" s="72">
        <v>43</v>
      </c>
      <c r="BF235" s="71">
        <f>(BE235*$D235*$E235*$G235*$J235*$BF$12)</f>
        <v>1737010.8</v>
      </c>
      <c r="BG235" s="72">
        <v>151</v>
      </c>
      <c r="BH235" s="71">
        <f>(BG235*$D235*$E235*$G235*$J235*$BH$12)</f>
        <v>6099735.5999999996</v>
      </c>
      <c r="BI235" s="72"/>
      <c r="BJ235" s="71">
        <f>(BI235*$D235*$E235*$G235*$J235*$BJ$12)</f>
        <v>0</v>
      </c>
      <c r="BK235" s="72">
        <v>0</v>
      </c>
      <c r="BL235" s="71">
        <f>(BK235*$D235*$E235*$G235*$J235*$BL$12)</f>
        <v>0</v>
      </c>
      <c r="BM235" s="72">
        <f>76+10</f>
        <v>86</v>
      </c>
      <c r="BN235" s="71">
        <f>(BM235*$D235*$E235*$G235*$J235*$BN$12)</f>
        <v>3821423.7600000002</v>
      </c>
      <c r="BO235" s="72">
        <v>33</v>
      </c>
      <c r="BP235" s="71">
        <f>(BO235*$D235*$E235*$G235*$J235*$BP$12)</f>
        <v>1333054.8</v>
      </c>
      <c r="BQ235" s="72">
        <v>30</v>
      </c>
      <c r="BR235" s="71">
        <f>(BQ235*$D235*$E235*$G235*$J235*$BR$12)</f>
        <v>1514835</v>
      </c>
      <c r="BS235" s="72">
        <v>48</v>
      </c>
      <c r="BT235" s="71">
        <f>(BS235*$D235*$E235*$G235*$J235*$BT$12)</f>
        <v>1745089.92</v>
      </c>
      <c r="BU235" s="72">
        <v>61</v>
      </c>
      <c r="BV235" s="71">
        <f>(BU235*$D235*$E235*$G235*$J235*$BV$12)</f>
        <v>3080164.5</v>
      </c>
      <c r="BW235" s="72">
        <v>100</v>
      </c>
      <c r="BX235" s="71">
        <f>(BW235*$D235*$E235*$G235*$J235*$BX$12)</f>
        <v>4039560</v>
      </c>
      <c r="BY235" s="72">
        <v>55</v>
      </c>
      <c r="BZ235" s="79">
        <f>(BY235*$D235*$E235*$G235*$J235*$BZ$12)</f>
        <v>2221758</v>
      </c>
      <c r="CA235" s="72">
        <v>0</v>
      </c>
      <c r="CB235" s="71">
        <f>(CA235*$D235*$E235*$G235*$I235*$CB$12)</f>
        <v>0</v>
      </c>
      <c r="CC235" s="72">
        <v>0</v>
      </c>
      <c r="CD235" s="71">
        <f>(CC235*$D235*$E235*$G235*$I235*$CD$12)</f>
        <v>0</v>
      </c>
      <c r="CE235" s="72">
        <v>0</v>
      </c>
      <c r="CF235" s="71">
        <f>(CE235*$D235*$E235*$G235*$I235*$CF$12)</f>
        <v>0</v>
      </c>
      <c r="CG235" s="72"/>
      <c r="CH235" s="72">
        <f>(CG235*$D235*$E235*$G235*$I235*$CH$12)</f>
        <v>0</v>
      </c>
      <c r="CI235" s="72"/>
      <c r="CJ235" s="71">
        <f>(CI235*$D235*$E235*$G235*$J235*$CJ$12)</f>
        <v>0</v>
      </c>
      <c r="CK235" s="72">
        <v>3</v>
      </c>
      <c r="CL235" s="71">
        <f>(CK235*$D235*$E235*$G235*$I235*$CL$12)</f>
        <v>70692.299999999988</v>
      </c>
      <c r="CM235" s="72">
        <v>5</v>
      </c>
      <c r="CN235" s="71">
        <f>(CM235*$D235*$E235*$G235*$I235*$CN$12)</f>
        <v>117820.49999999999</v>
      </c>
      <c r="CO235" s="72">
        <v>23</v>
      </c>
      <c r="CP235" s="71">
        <f>(CO235*$D235*$E235*$G235*$I235*$CP$12)</f>
        <v>541974.29999999993</v>
      </c>
      <c r="CQ235" s="72">
        <v>20</v>
      </c>
      <c r="CR235" s="71">
        <f>(CQ235*$D235*$E235*$G235*$I235*$CR$12)</f>
        <v>760783.79999999993</v>
      </c>
      <c r="CS235" s="72">
        <v>28</v>
      </c>
      <c r="CT235" s="71">
        <f>(CS235*$D235*$E235*$G235*$I235*$CT$12)</f>
        <v>1065097.3199999998</v>
      </c>
      <c r="CU235" s="72">
        <v>0</v>
      </c>
      <c r="CV235" s="71">
        <f>(CU235*$D235*$E235*$G235*$J235*$CV$12)</f>
        <v>0</v>
      </c>
      <c r="CW235" s="86"/>
      <c r="CX235" s="71">
        <f>(CW235*$D235*$E235*$G235*$J235*$CX$12)</f>
        <v>0</v>
      </c>
      <c r="CY235" s="72"/>
      <c r="CZ235" s="71">
        <f>(CY235*$D235*$E235*$G235*$I235*$CZ$12)</f>
        <v>0</v>
      </c>
      <c r="DA235" s="72">
        <v>0</v>
      </c>
      <c r="DB235" s="77">
        <f>(DA235*$D235*$E235*$G235*$J235*$DB$12)</f>
        <v>0</v>
      </c>
      <c r="DC235" s="72">
        <v>1</v>
      </c>
      <c r="DD235" s="71">
        <f>(DC235*$D235*$E235*$G235*$J235*$DD$12)</f>
        <v>40395.599999999999</v>
      </c>
      <c r="DE235" s="87"/>
      <c r="DF235" s="71">
        <f>(DE235*$D235*$E235*$G235*$J235*$DF$12)</f>
        <v>0</v>
      </c>
      <c r="DG235" s="72">
        <v>60</v>
      </c>
      <c r="DH235" s="71">
        <f>(DG235*$D235*$E235*$G235*$J235*$DH$12)</f>
        <v>2738821.6799999997</v>
      </c>
      <c r="DI235" s="72">
        <v>3</v>
      </c>
      <c r="DJ235" s="71">
        <f>(DI235*$D235*$E235*$G235*$K235*$DJ$12)</f>
        <v>193033.25999999998</v>
      </c>
      <c r="DK235" s="72">
        <v>45</v>
      </c>
      <c r="DL235" s="79">
        <f>(DK235*$D235*$E235*$G235*$L235*$DL$12)</f>
        <v>3336965.1</v>
      </c>
      <c r="DM235" s="81">
        <f t="shared" si="1126"/>
        <v>1526</v>
      </c>
      <c r="DN235" s="79">
        <f t="shared" si="1126"/>
        <v>62055143.639999986</v>
      </c>
    </row>
    <row r="236" spans="1:118" ht="36" customHeight="1" x14ac:dyDescent="0.25">
      <c r="A236" s="82"/>
      <c r="B236" s="83">
        <v>198</v>
      </c>
      <c r="C236" s="65" t="s">
        <v>360</v>
      </c>
      <c r="D236" s="66">
        <v>22900</v>
      </c>
      <c r="E236" s="84">
        <v>1.01</v>
      </c>
      <c r="F236" s="84"/>
      <c r="G236" s="130">
        <v>0.94</v>
      </c>
      <c r="H236" s="131"/>
      <c r="I236" s="66">
        <v>1.4</v>
      </c>
      <c r="J236" s="66">
        <v>1.68</v>
      </c>
      <c r="K236" s="66">
        <v>2.23</v>
      </c>
      <c r="L236" s="69">
        <v>2.57</v>
      </c>
      <c r="M236" s="72">
        <v>1</v>
      </c>
      <c r="N236" s="71">
        <f t="shared" ref="N236" si="1127">(M236*$D236*$E236*$G236*$I236)</f>
        <v>30437.763999999996</v>
      </c>
      <c r="O236" s="72">
        <v>10</v>
      </c>
      <c r="P236" s="72">
        <f t="shared" ref="P236" si="1128">(O236*$D236*$E236*$G236*$I236)</f>
        <v>304377.63999999996</v>
      </c>
      <c r="Q236" s="72"/>
      <c r="R236" s="71">
        <f t="shared" ref="R236" si="1129">(Q236*$D236*$E236*$G236*$I236)</f>
        <v>0</v>
      </c>
      <c r="S236" s="72"/>
      <c r="T236" s="71">
        <f t="shared" ref="T236" si="1130">(S236*$D236*$E236*$G236*$I236)</f>
        <v>0</v>
      </c>
      <c r="U236" s="72">
        <v>0</v>
      </c>
      <c r="V236" s="71">
        <f t="shared" ref="V236" si="1131">(U236*$D236*$E236*$G236*$I236)</f>
        <v>0</v>
      </c>
      <c r="W236" s="72">
        <v>0</v>
      </c>
      <c r="X236" s="71">
        <f t="shared" ref="X236" si="1132">(W236*$D236*$E236*$G236*$I236)</f>
        <v>0</v>
      </c>
      <c r="Y236" s="72"/>
      <c r="Z236" s="71">
        <f t="shared" ref="Z236" si="1133">(Y236*$D236*$E236*$G236*$I236)</f>
        <v>0</v>
      </c>
      <c r="AA236" s="72">
        <v>0</v>
      </c>
      <c r="AB236" s="71">
        <f t="shared" ref="AB236" si="1134">(AA236*$D236*$E236*$G236*$I236)</f>
        <v>0</v>
      </c>
      <c r="AC236" s="72">
        <v>8</v>
      </c>
      <c r="AD236" s="71">
        <f t="shared" ref="AD236" si="1135">(AC236*$D236*$E236*$G236*$I236)</f>
        <v>243502.11199999996</v>
      </c>
      <c r="AE236" s="72">
        <v>1591</v>
      </c>
      <c r="AF236" s="71">
        <f t="shared" ref="AF236" si="1136">(AE236*$D236*$E236*$G236*$I236)</f>
        <v>48426482.523999989</v>
      </c>
      <c r="AG236" s="74"/>
      <c r="AH236" s="71">
        <f t="shared" ref="AH236" si="1137">(AG236*$D236*$E236*$G236*$I236)</f>
        <v>0</v>
      </c>
      <c r="AI236" s="72"/>
      <c r="AJ236" s="71">
        <f t="shared" ref="AJ236" si="1138">(AI236*$D236*$E236*$G236*$I236)</f>
        <v>0</v>
      </c>
      <c r="AK236" s="86"/>
      <c r="AL236" s="71">
        <f t="shared" ref="AL236" si="1139">(AK236*$D236*$E236*$G236*$J236)</f>
        <v>0</v>
      </c>
      <c r="AM236" s="72"/>
      <c r="AN236" s="77">
        <f t="shared" ref="AN236" si="1140">(AM236*$D236*$E236*$G236*$J236)</f>
        <v>0</v>
      </c>
      <c r="AO236" s="72"/>
      <c r="AP236" s="71">
        <f t="shared" ref="AP236" si="1141">(AO236*$D236*$E236*$G236*$I236)</f>
        <v>0</v>
      </c>
      <c r="AQ236" s="72">
        <v>0</v>
      </c>
      <c r="AR236" s="72">
        <f t="shared" ref="AR236" si="1142">(AQ236*$D236*$E236*$G236*$I236)</f>
        <v>0</v>
      </c>
      <c r="AS236" s="72"/>
      <c r="AT236" s="72">
        <f t="shared" ref="AT236" si="1143">(AS236*$D236*$E236*$G236*$I236)</f>
        <v>0</v>
      </c>
      <c r="AU236" s="72">
        <v>0</v>
      </c>
      <c r="AV236" s="71">
        <f t="shared" ref="AV236" si="1144">(AU236*$D236*$E236*$G236*$I236)</f>
        <v>0</v>
      </c>
      <c r="AW236" s="72">
        <v>0</v>
      </c>
      <c r="AX236" s="71">
        <f t="shared" ref="AX236" si="1145">(AW236*$D236*$E236*$G236*$I236)</f>
        <v>0</v>
      </c>
      <c r="AY236" s="72">
        <v>0</v>
      </c>
      <c r="AZ236" s="71">
        <f t="shared" ref="AZ236" si="1146">(AY236*$D236*$E236*$G236*$I236)</f>
        <v>0</v>
      </c>
      <c r="BA236" s="72"/>
      <c r="BB236" s="71">
        <f t="shared" ref="BB236" si="1147">(BA236*$D236*$E236*$G236*$I236)</f>
        <v>0</v>
      </c>
      <c r="BC236" s="72"/>
      <c r="BD236" s="71">
        <f t="shared" ref="BD236" si="1148">(BC236*$D236*$E236*$G236*$I236)</f>
        <v>0</v>
      </c>
      <c r="BE236" s="72"/>
      <c r="BF236" s="71">
        <f t="shared" ref="BF236" si="1149">(BE236*$D236*$E236*$G236*$J236)</f>
        <v>0</v>
      </c>
      <c r="BG236" s="72">
        <v>4</v>
      </c>
      <c r="BH236" s="71">
        <f t="shared" ref="BH236" si="1150">(BG236*$D236*$E236*$G236*$J236)</f>
        <v>146101.26719999997</v>
      </c>
      <c r="BI236" s="72">
        <v>0</v>
      </c>
      <c r="BJ236" s="71">
        <f t="shared" ref="BJ236" si="1151">(BI236*$D236*$E236*$G236*$J236)</f>
        <v>0</v>
      </c>
      <c r="BK236" s="72">
        <v>0</v>
      </c>
      <c r="BL236" s="71">
        <f t="shared" ref="BL236" si="1152">(BK236*$D236*$E236*$G236*$J236)</f>
        <v>0</v>
      </c>
      <c r="BM236" s="72"/>
      <c r="BN236" s="71">
        <f t="shared" ref="BN236" si="1153">(BM236*$D236*$E236*$G236*$J236)</f>
        <v>0</v>
      </c>
      <c r="BO236" s="72"/>
      <c r="BP236" s="71">
        <f t="shared" ref="BP236" si="1154">(BO236*$D236*$E236*$G236*$J236)</f>
        <v>0</v>
      </c>
      <c r="BQ236" s="72"/>
      <c r="BR236" s="71">
        <f t="shared" ref="BR236" si="1155">(BQ236*$D236*$E236*$G236*$J236)</f>
        <v>0</v>
      </c>
      <c r="BS236" s="72"/>
      <c r="BT236" s="71">
        <f t="shared" ref="BT236" si="1156">(BS236*$D236*$E236*$G236*$J236)</f>
        <v>0</v>
      </c>
      <c r="BU236" s="72"/>
      <c r="BV236" s="71">
        <f t="shared" ref="BV236" si="1157">(BU236*$D236*$E236*$G236*$J236)</f>
        <v>0</v>
      </c>
      <c r="BW236" s="72"/>
      <c r="BX236" s="71">
        <f t="shared" ref="BX236" si="1158">(BW236*$D236*$E236*$G236*$J236)</f>
        <v>0</v>
      </c>
      <c r="BY236" s="72"/>
      <c r="BZ236" s="79">
        <f t="shared" ref="BZ236" si="1159">(BY236*$D236*$E236*$G236*$J236)</f>
        <v>0</v>
      </c>
      <c r="CA236" s="72">
        <v>0</v>
      </c>
      <c r="CB236" s="71">
        <f t="shared" ref="CB236" si="1160">(CA236*$D236*$E236*$G236*$I236)</f>
        <v>0</v>
      </c>
      <c r="CC236" s="72">
        <v>0</v>
      </c>
      <c r="CD236" s="71">
        <f t="shared" ref="CD236" si="1161">(CC236*$D236*$E236*$G236*$I236)</f>
        <v>0</v>
      </c>
      <c r="CE236" s="72">
        <v>0</v>
      </c>
      <c r="CF236" s="71">
        <f t="shared" ref="CF236" si="1162">(CE236*$D236*$E236*$G236*$I236)</f>
        <v>0</v>
      </c>
      <c r="CG236" s="72"/>
      <c r="CH236" s="72">
        <f t="shared" ref="CH236" si="1163">(CG236*$D236*$E236*$G236*$I236)</f>
        <v>0</v>
      </c>
      <c r="CI236" s="72"/>
      <c r="CJ236" s="71">
        <f t="shared" ref="CJ236" si="1164">(CI236*$D236*$E236*$G236*$J236)</f>
        <v>0</v>
      </c>
      <c r="CK236" s="72">
        <v>0</v>
      </c>
      <c r="CL236" s="71">
        <f t="shared" ref="CL236" si="1165">(CK236*$D236*$E236*$G236*$I236)</f>
        <v>0</v>
      </c>
      <c r="CM236" s="72"/>
      <c r="CN236" s="71">
        <f t="shared" ref="CN236" si="1166">(CM236*$D236*$E236*$G236*$I236)</f>
        <v>0</v>
      </c>
      <c r="CO236" s="72"/>
      <c r="CP236" s="71">
        <f t="shared" ref="CP236" si="1167">(CO236*$D236*$E236*$G236*$I236)</f>
        <v>0</v>
      </c>
      <c r="CQ236" s="72"/>
      <c r="CR236" s="71">
        <f t="shared" ref="CR236" si="1168">(CQ236*$D236*$E236*$G236*$I236)</f>
        <v>0</v>
      </c>
      <c r="CS236" s="72"/>
      <c r="CT236" s="71">
        <f t="shared" ref="CT236" si="1169">(CS236*$D236*$E236*$G236*$I236)</f>
        <v>0</v>
      </c>
      <c r="CU236" s="72">
        <v>0</v>
      </c>
      <c r="CV236" s="71">
        <f t="shared" ref="CV236" si="1170">(CU236*$D236*$E236*$G236*$J236)</f>
        <v>0</v>
      </c>
      <c r="CW236" s="86"/>
      <c r="CX236" s="71">
        <f t="shared" ref="CX236" si="1171">(CW236*$D236*$E236*$G236*$J236)</f>
        <v>0</v>
      </c>
      <c r="CY236" s="72"/>
      <c r="CZ236" s="71">
        <f t="shared" ref="CZ236" si="1172">(CY236*$D236*$E236*$G236*$I236)</f>
        <v>0</v>
      </c>
      <c r="DA236" s="72">
        <v>0</v>
      </c>
      <c r="DB236" s="77">
        <f t="shared" ref="DB236" si="1173">(DA236*$D236*$E236*$G236*$J236)</f>
        <v>0</v>
      </c>
      <c r="DC236" s="72">
        <v>0</v>
      </c>
      <c r="DD236" s="71">
        <f t="shared" ref="DD236" si="1174">(DC236*$D236*$E236*$G236*$J236)</f>
        <v>0</v>
      </c>
      <c r="DE236" s="87"/>
      <c r="DF236" s="71">
        <f t="shared" ref="DF236" si="1175">(DE236*$D236*$E236*$G236*$J236)</f>
        <v>0</v>
      </c>
      <c r="DG236" s="72"/>
      <c r="DH236" s="71">
        <f t="shared" ref="DH236" si="1176">(DG236*$D236*$E236*$G236*$J236)</f>
        <v>0</v>
      </c>
      <c r="DI236" s="72"/>
      <c r="DJ236" s="71">
        <f t="shared" ref="DJ236" si="1177">(DI236*$D236*$E236*$G236*$K236)</f>
        <v>0</v>
      </c>
      <c r="DK236" s="72"/>
      <c r="DL236" s="79">
        <f t="shared" ref="DL236" si="1178">(DK236*$D236*$E236*$G236*$L236)</f>
        <v>0</v>
      </c>
      <c r="DM236" s="81">
        <f t="shared" si="1126"/>
        <v>1614</v>
      </c>
      <c r="DN236" s="79">
        <f t="shared" si="1126"/>
        <v>49150901.307199992</v>
      </c>
    </row>
    <row r="237" spans="1:118" ht="30" customHeight="1" x14ac:dyDescent="0.25">
      <c r="A237" s="82"/>
      <c r="B237" s="83">
        <v>199</v>
      </c>
      <c r="C237" s="65" t="s">
        <v>361</v>
      </c>
      <c r="D237" s="66">
        <v>22900</v>
      </c>
      <c r="E237" s="84">
        <v>2.11</v>
      </c>
      <c r="F237" s="84"/>
      <c r="G237" s="67">
        <v>1</v>
      </c>
      <c r="H237" s="68"/>
      <c r="I237" s="66">
        <v>1.4</v>
      </c>
      <c r="J237" s="66">
        <v>1.68</v>
      </c>
      <c r="K237" s="66">
        <v>2.23</v>
      </c>
      <c r="L237" s="69">
        <v>2.57</v>
      </c>
      <c r="M237" s="72">
        <v>26</v>
      </c>
      <c r="N237" s="71">
        <f t="shared" si="1058"/>
        <v>1934692.76</v>
      </c>
      <c r="O237" s="72">
        <v>0</v>
      </c>
      <c r="P237" s="72">
        <f>(O237*$D237*$E237*$G237*$I237*$P$12)</f>
        <v>0</v>
      </c>
      <c r="Q237" s="72"/>
      <c r="R237" s="71">
        <f>(Q237*$D237*$E237*$G237*$I237*$R$12)</f>
        <v>0</v>
      </c>
      <c r="S237" s="72"/>
      <c r="T237" s="71">
        <f t="shared" ref="T237:T241" si="1179">(S237/12*7*$D237*$E237*$G237*$I237*$T$12)+(S237/12*5*$D237*$E237*$G237*$I237*$T$13)</f>
        <v>0</v>
      </c>
      <c r="U237" s="72">
        <v>0</v>
      </c>
      <c r="V237" s="71">
        <f>(U237*$D237*$E237*$G237*$I237*$V$12)</f>
        <v>0</v>
      </c>
      <c r="W237" s="72">
        <v>0</v>
      </c>
      <c r="X237" s="71">
        <f>(W237*$D237*$E237*$G237*$I237*$X$12)</f>
        <v>0</v>
      </c>
      <c r="Y237" s="72"/>
      <c r="Z237" s="71">
        <f>(Y237*$D237*$E237*$G237*$I237*$Z$12)</f>
        <v>0</v>
      </c>
      <c r="AA237" s="72">
        <v>0</v>
      </c>
      <c r="AB237" s="71">
        <f>(AA237*$D237*$E237*$G237*$I237*$AB$12)</f>
        <v>0</v>
      </c>
      <c r="AC237" s="72"/>
      <c r="AD237" s="71">
        <f>(AC237*$D237*$E237*$G237*$I237*$AD$12)</f>
        <v>0</v>
      </c>
      <c r="AE237" s="72"/>
      <c r="AF237" s="71">
        <f>(AE237*$D237*$E237*$G237*$I237*$AF$12)</f>
        <v>0</v>
      </c>
      <c r="AG237" s="74"/>
      <c r="AH237" s="71">
        <f>(AG237*$D237*$E237*$G237*$I237*$AH$12)</f>
        <v>0</v>
      </c>
      <c r="AI237" s="72"/>
      <c r="AJ237" s="71">
        <f>(AI237*$D237*$E237*$G237*$I237*$AJ$12)</f>
        <v>0</v>
      </c>
      <c r="AK237" s="86">
        <v>0</v>
      </c>
      <c r="AL237" s="71">
        <f>(AK237*$D237*$E237*$G237*$J237*$AL$12)</f>
        <v>0</v>
      </c>
      <c r="AM237" s="72"/>
      <c r="AN237" s="77">
        <f>(AM237*$D237*$E237*$G237*$J237*$AN$12)</f>
        <v>0</v>
      </c>
      <c r="AO237" s="72"/>
      <c r="AP237" s="71">
        <f>(AO237*$D237*$E237*$G237*$I237*$AP$12)</f>
        <v>0</v>
      </c>
      <c r="AQ237" s="72">
        <v>0</v>
      </c>
      <c r="AR237" s="72">
        <f>(AQ237*$D237*$E237*$G237*$I237*$AR$12)</f>
        <v>0</v>
      </c>
      <c r="AS237" s="72"/>
      <c r="AT237" s="72">
        <f>(AS237*$D237*$E237*$G237*$I237*$AT$12)</f>
        <v>0</v>
      </c>
      <c r="AU237" s="72">
        <v>0</v>
      </c>
      <c r="AV237" s="71">
        <f>(AU237*$D237*$E237*$G237*$I237*$AV$12)</f>
        <v>0</v>
      </c>
      <c r="AW237" s="72">
        <v>0</v>
      </c>
      <c r="AX237" s="71">
        <f>(AW237*$D237*$E237*$G237*$I237*$AX$12)</f>
        <v>0</v>
      </c>
      <c r="AY237" s="72">
        <v>0</v>
      </c>
      <c r="AZ237" s="71">
        <f>(AY237*$D237*$E237*$G237*$I237*$AZ$12)</f>
        <v>0</v>
      </c>
      <c r="BA237" s="72"/>
      <c r="BB237" s="71">
        <f>(BA237*$D237*$E237*$G237*$I237*$BB$12)</f>
        <v>0</v>
      </c>
      <c r="BC237" s="72"/>
      <c r="BD237" s="71">
        <f>(BC237*$D237*$E237*$G237*$I237*$BD$12)</f>
        <v>0</v>
      </c>
      <c r="BE237" s="72">
        <v>7</v>
      </c>
      <c r="BF237" s="71">
        <f>(BE237*$D237*$E237*$G237*$J237*$BF$12)</f>
        <v>568231.43999999994</v>
      </c>
      <c r="BG237" s="72">
        <v>1</v>
      </c>
      <c r="BH237" s="71">
        <f>(BG237*$D237*$E237*$G237*$J237*$BH$12)</f>
        <v>81175.92</v>
      </c>
      <c r="BI237" s="72">
        <v>0</v>
      </c>
      <c r="BJ237" s="71">
        <f>(BI237*$D237*$E237*$G237*$J237*$BJ$12)</f>
        <v>0</v>
      </c>
      <c r="BK237" s="72">
        <v>0</v>
      </c>
      <c r="BL237" s="71">
        <f>(BK237*$D237*$E237*$G237*$J237*$BL$12)</f>
        <v>0</v>
      </c>
      <c r="BM237" s="72"/>
      <c r="BN237" s="71">
        <f>(BM237*$D237*$E237*$G237*$J237*$BN$12)</f>
        <v>0</v>
      </c>
      <c r="BO237" s="72"/>
      <c r="BP237" s="71">
        <f>(BO237*$D237*$E237*$G237*$J237*$BP$12)</f>
        <v>0</v>
      </c>
      <c r="BQ237" s="72"/>
      <c r="BR237" s="71">
        <f>(BQ237*$D237*$E237*$G237*$J237*$BR$12)</f>
        <v>0</v>
      </c>
      <c r="BS237" s="72"/>
      <c r="BT237" s="71">
        <f>(BS237*$D237*$E237*$G237*$J237*$BT$12)</f>
        <v>0</v>
      </c>
      <c r="BU237" s="72"/>
      <c r="BV237" s="71">
        <f>(BU237*$D237*$E237*$G237*$J237*$BV$12)</f>
        <v>0</v>
      </c>
      <c r="BW237" s="72"/>
      <c r="BX237" s="71">
        <f>(BW237*$D237*$E237*$G237*$J237*$BX$12)</f>
        <v>0</v>
      </c>
      <c r="BY237" s="72"/>
      <c r="BZ237" s="79">
        <f>(BY237*$D237*$E237*$G237*$J237*$BZ$12)</f>
        <v>0</v>
      </c>
      <c r="CA237" s="72">
        <v>0</v>
      </c>
      <c r="CB237" s="71">
        <f>(CA237*$D237*$E237*$G237*$I237*$CB$12)</f>
        <v>0</v>
      </c>
      <c r="CC237" s="72">
        <v>0</v>
      </c>
      <c r="CD237" s="71">
        <f>(CC237*$D237*$E237*$G237*$I237*$CD$12)</f>
        <v>0</v>
      </c>
      <c r="CE237" s="72">
        <v>0</v>
      </c>
      <c r="CF237" s="71">
        <f>(CE237*$D237*$E237*$G237*$I237*$CF$12)</f>
        <v>0</v>
      </c>
      <c r="CG237" s="72"/>
      <c r="CH237" s="72">
        <f>(CG237*$D237*$E237*$G237*$I237*$CH$12)</f>
        <v>0</v>
      </c>
      <c r="CI237" s="72"/>
      <c r="CJ237" s="71">
        <f>(CI237*$D237*$E237*$G237*$J237*$CJ$12)</f>
        <v>0</v>
      </c>
      <c r="CK237" s="72">
        <v>0</v>
      </c>
      <c r="CL237" s="71">
        <f>(CK237*$D237*$E237*$G237*$I237*$CL$12)</f>
        <v>0</v>
      </c>
      <c r="CM237" s="72"/>
      <c r="CN237" s="71">
        <f>(CM237*$D237*$E237*$G237*$I237*$CN$12)</f>
        <v>0</v>
      </c>
      <c r="CO237" s="72"/>
      <c r="CP237" s="71">
        <f>(CO237*$D237*$E237*$G237*$I237*$CP$12)</f>
        <v>0</v>
      </c>
      <c r="CQ237" s="72"/>
      <c r="CR237" s="71">
        <f>(CQ237*$D237*$E237*$G237*$I237*$CR$12)</f>
        <v>0</v>
      </c>
      <c r="CS237" s="72"/>
      <c r="CT237" s="71">
        <f>(CS237*$D237*$E237*$G237*$I237*$CT$12)</f>
        <v>0</v>
      </c>
      <c r="CU237" s="72">
        <v>0</v>
      </c>
      <c r="CV237" s="71">
        <f>(CU237*$D237*$E237*$G237*$J237*$CV$12)</f>
        <v>0</v>
      </c>
      <c r="CW237" s="86">
        <v>0</v>
      </c>
      <c r="CX237" s="71">
        <f>(CW237*$D237*$E237*$G237*$J237*$CX$12)</f>
        <v>0</v>
      </c>
      <c r="CY237" s="72"/>
      <c r="CZ237" s="71">
        <f>(CY237*$D237*$E237*$G237*$I237*$CZ$12)</f>
        <v>0</v>
      </c>
      <c r="DA237" s="72">
        <v>0</v>
      </c>
      <c r="DB237" s="77">
        <f>(DA237*$D237*$E237*$G237*$J237*$DB$12)</f>
        <v>0</v>
      </c>
      <c r="DC237" s="72">
        <v>0</v>
      </c>
      <c r="DD237" s="71">
        <f>(DC237*$D237*$E237*$G237*$J237*$DD$12)</f>
        <v>0</v>
      </c>
      <c r="DE237" s="87"/>
      <c r="DF237" s="71">
        <f>(DE237*$D237*$E237*$G237*$J237*$DF$12)</f>
        <v>0</v>
      </c>
      <c r="DG237" s="72"/>
      <c r="DH237" s="71">
        <f>(DG237*$D237*$E237*$G237*$J237*$DH$12)</f>
        <v>0</v>
      </c>
      <c r="DI237" s="72"/>
      <c r="DJ237" s="71">
        <f>(DI237*$D237*$E237*$G237*$K237*$DJ$12)</f>
        <v>0</v>
      </c>
      <c r="DK237" s="72"/>
      <c r="DL237" s="79">
        <f>(DK237*$D237*$E237*$G237*$L237*$DL$12)</f>
        <v>0</v>
      </c>
      <c r="DM237" s="81">
        <f t="shared" si="1126"/>
        <v>34</v>
      </c>
      <c r="DN237" s="79">
        <f t="shared" si="1126"/>
        <v>2584100.12</v>
      </c>
    </row>
    <row r="238" spans="1:118" ht="30" customHeight="1" x14ac:dyDescent="0.25">
      <c r="A238" s="82"/>
      <c r="B238" s="83">
        <v>200</v>
      </c>
      <c r="C238" s="65" t="s">
        <v>362</v>
      </c>
      <c r="D238" s="66">
        <v>22900</v>
      </c>
      <c r="E238" s="84">
        <v>3.97</v>
      </c>
      <c r="F238" s="84"/>
      <c r="G238" s="67">
        <v>1</v>
      </c>
      <c r="H238" s="68"/>
      <c r="I238" s="66">
        <v>1.4</v>
      </c>
      <c r="J238" s="66">
        <v>1.68</v>
      </c>
      <c r="K238" s="66">
        <v>2.23</v>
      </c>
      <c r="L238" s="69">
        <v>2.57</v>
      </c>
      <c r="M238" s="72"/>
      <c r="N238" s="71">
        <f t="shared" si="1058"/>
        <v>0</v>
      </c>
      <c r="O238" s="72">
        <v>0</v>
      </c>
      <c r="P238" s="72">
        <f>(O238*$D238*$E238*$G238*$I238*$P$12)</f>
        <v>0</v>
      </c>
      <c r="Q238" s="72"/>
      <c r="R238" s="71">
        <f>(Q238*$D238*$E238*$G238*$I238*$R$12)</f>
        <v>0</v>
      </c>
      <c r="S238" s="72"/>
      <c r="T238" s="71">
        <f t="shared" si="1179"/>
        <v>0</v>
      </c>
      <c r="U238" s="72">
        <v>0</v>
      </c>
      <c r="V238" s="71">
        <f>(U238*$D238*$E238*$G238*$I238*$V$12)</f>
        <v>0</v>
      </c>
      <c r="W238" s="72">
        <v>0</v>
      </c>
      <c r="X238" s="71">
        <f>(W238*$D238*$E238*$G238*$I238*$X$12)</f>
        <v>0</v>
      </c>
      <c r="Y238" s="72"/>
      <c r="Z238" s="71">
        <f>(Y238*$D238*$E238*$G238*$I238*$Z$12)</f>
        <v>0</v>
      </c>
      <c r="AA238" s="72">
        <v>0</v>
      </c>
      <c r="AB238" s="71">
        <f>(AA238*$D238*$E238*$G238*$I238*$AB$12)</f>
        <v>0</v>
      </c>
      <c r="AC238" s="72"/>
      <c r="AD238" s="71">
        <f>(AC238*$D238*$E238*$G238*$I238*$AD$12)</f>
        <v>0</v>
      </c>
      <c r="AE238" s="72"/>
      <c r="AF238" s="71">
        <f>(AE238*$D238*$E238*$G238*$I238*$AF$12)</f>
        <v>0</v>
      </c>
      <c r="AG238" s="74"/>
      <c r="AH238" s="71">
        <f>(AG238*$D238*$E238*$G238*$I238*$AH$12)</f>
        <v>0</v>
      </c>
      <c r="AI238" s="72"/>
      <c r="AJ238" s="71">
        <f>(AI238*$D238*$E238*$G238*$I238*$AJ$12)</f>
        <v>0</v>
      </c>
      <c r="AK238" s="86">
        <v>0</v>
      </c>
      <c r="AL238" s="71">
        <f>(AK238*$D238*$E238*$G238*$J238*$AL$12)</f>
        <v>0</v>
      </c>
      <c r="AM238" s="72"/>
      <c r="AN238" s="77">
        <f>(AM238*$D238*$E238*$G238*$J238*$AN$12)</f>
        <v>0</v>
      </c>
      <c r="AO238" s="72"/>
      <c r="AP238" s="71">
        <f>(AO238*$D238*$E238*$G238*$I238*$AP$12)</f>
        <v>0</v>
      </c>
      <c r="AQ238" s="72"/>
      <c r="AR238" s="72">
        <f>(AQ238*$D238*$E238*$G238*$I238*$AR$12)</f>
        <v>0</v>
      </c>
      <c r="AS238" s="72"/>
      <c r="AT238" s="72">
        <f>(AS238*$D238*$E238*$G238*$I238*$AT$12)</f>
        <v>0</v>
      </c>
      <c r="AU238" s="72">
        <v>0</v>
      </c>
      <c r="AV238" s="71">
        <f>(AU238*$D238*$E238*$G238*$I238*$AV$12)</f>
        <v>0</v>
      </c>
      <c r="AW238" s="72">
        <v>0</v>
      </c>
      <c r="AX238" s="71">
        <f>(AW238*$D238*$E238*$G238*$I238*$AX$12)</f>
        <v>0</v>
      </c>
      <c r="AY238" s="72">
        <v>0</v>
      </c>
      <c r="AZ238" s="71">
        <f>(AY238*$D238*$E238*$G238*$I238*$AZ$12)</f>
        <v>0</v>
      </c>
      <c r="BA238" s="72"/>
      <c r="BB238" s="71">
        <f>(BA238*$D238*$E238*$G238*$I238*$BB$12)</f>
        <v>0</v>
      </c>
      <c r="BC238" s="72"/>
      <c r="BD238" s="71">
        <f>(BC238*$D238*$E238*$G238*$I238*$BD$12)</f>
        <v>0</v>
      </c>
      <c r="BE238" s="72"/>
      <c r="BF238" s="71">
        <f>(BE238*$D238*$E238*$G238*$J238*$BF$12)</f>
        <v>0</v>
      </c>
      <c r="BG238" s="72">
        <v>0</v>
      </c>
      <c r="BH238" s="71">
        <f>(BG238*$D238*$E238*$G238*$J238*$BH$12)</f>
        <v>0</v>
      </c>
      <c r="BI238" s="72">
        <v>0</v>
      </c>
      <c r="BJ238" s="71">
        <f>(BI238*$D238*$E238*$G238*$J238*$BJ$12)</f>
        <v>0</v>
      </c>
      <c r="BK238" s="72">
        <v>0</v>
      </c>
      <c r="BL238" s="71">
        <f>(BK238*$D238*$E238*$G238*$J238*$BL$12)</f>
        <v>0</v>
      </c>
      <c r="BM238" s="72"/>
      <c r="BN238" s="71">
        <f>(BM238*$D238*$E238*$G238*$J238*$BN$12)</f>
        <v>0</v>
      </c>
      <c r="BO238" s="72"/>
      <c r="BP238" s="71">
        <f>(BO238*$D238*$E238*$G238*$J238*$BP$12)</f>
        <v>0</v>
      </c>
      <c r="BQ238" s="72"/>
      <c r="BR238" s="71">
        <f>(BQ238*$D238*$E238*$G238*$J238*$BR$12)</f>
        <v>0</v>
      </c>
      <c r="BS238" s="72"/>
      <c r="BT238" s="71">
        <f>(BS238*$D238*$E238*$G238*$J238*$BT$12)</f>
        <v>0</v>
      </c>
      <c r="BU238" s="72"/>
      <c r="BV238" s="71">
        <f>(BU238*$D238*$E238*$G238*$J238*$BV$12)</f>
        <v>0</v>
      </c>
      <c r="BW238" s="72"/>
      <c r="BX238" s="71">
        <f>(BW238*$D238*$E238*$G238*$J238*$BX$12)</f>
        <v>0</v>
      </c>
      <c r="BY238" s="72"/>
      <c r="BZ238" s="79">
        <f>(BY238*$D238*$E238*$G238*$J238*$BZ$12)</f>
        <v>0</v>
      </c>
      <c r="CA238" s="72">
        <v>0</v>
      </c>
      <c r="CB238" s="71">
        <f>(CA238*$D238*$E238*$G238*$I238*$CB$12)</f>
        <v>0</v>
      </c>
      <c r="CC238" s="72">
        <v>0</v>
      </c>
      <c r="CD238" s="71">
        <f>(CC238*$D238*$E238*$G238*$I238*$CD$12)</f>
        <v>0</v>
      </c>
      <c r="CE238" s="72">
        <v>0</v>
      </c>
      <c r="CF238" s="71">
        <f>(CE238*$D238*$E238*$G238*$I238*$CF$12)</f>
        <v>0</v>
      </c>
      <c r="CG238" s="72"/>
      <c r="CH238" s="72">
        <f>(CG238*$D238*$E238*$G238*$I238*$CH$12)</f>
        <v>0</v>
      </c>
      <c r="CI238" s="72"/>
      <c r="CJ238" s="71">
        <f>(CI238*$D238*$E238*$G238*$J238*$CJ$12)</f>
        <v>0</v>
      </c>
      <c r="CK238" s="72">
        <v>0</v>
      </c>
      <c r="CL238" s="71">
        <f>(CK238*$D238*$E238*$G238*$I238*$CL$12)</f>
        <v>0</v>
      </c>
      <c r="CM238" s="72"/>
      <c r="CN238" s="71">
        <f>(CM238*$D238*$E238*$G238*$I238*$CN$12)</f>
        <v>0</v>
      </c>
      <c r="CO238" s="72"/>
      <c r="CP238" s="71">
        <f>(CO238*$D238*$E238*$G238*$I238*$CP$12)</f>
        <v>0</v>
      </c>
      <c r="CQ238" s="72"/>
      <c r="CR238" s="71">
        <f>(CQ238*$D238*$E238*$G238*$I238*$CR$12)</f>
        <v>0</v>
      </c>
      <c r="CS238" s="72"/>
      <c r="CT238" s="71">
        <f>(CS238*$D238*$E238*$G238*$I238*$CT$12)</f>
        <v>0</v>
      </c>
      <c r="CU238" s="72">
        <v>0</v>
      </c>
      <c r="CV238" s="71">
        <f>(CU238*$D238*$E238*$G238*$J238*$CV$12)</f>
        <v>0</v>
      </c>
      <c r="CW238" s="86">
        <v>0</v>
      </c>
      <c r="CX238" s="71">
        <f>(CW238*$D238*$E238*$G238*$J238*$CX$12)</f>
        <v>0</v>
      </c>
      <c r="CY238" s="72"/>
      <c r="CZ238" s="71">
        <f>(CY238*$D238*$E238*$G238*$I238*$CZ$12)</f>
        <v>0</v>
      </c>
      <c r="DA238" s="72">
        <v>0</v>
      </c>
      <c r="DB238" s="77">
        <f>(DA238*$D238*$E238*$G238*$J238*$DB$12)</f>
        <v>0</v>
      </c>
      <c r="DC238" s="72">
        <v>0</v>
      </c>
      <c r="DD238" s="71">
        <f>(DC238*$D238*$E238*$G238*$J238*$DD$12)</f>
        <v>0</v>
      </c>
      <c r="DE238" s="87"/>
      <c r="DF238" s="71">
        <f>(DE238*$D238*$E238*$G238*$J238*$DF$12)</f>
        <v>0</v>
      </c>
      <c r="DG238" s="72"/>
      <c r="DH238" s="71">
        <f>(DG238*$D238*$E238*$G238*$J238*$DH$12)</f>
        <v>0</v>
      </c>
      <c r="DI238" s="72"/>
      <c r="DJ238" s="71">
        <f>(DI238*$D238*$E238*$G238*$K238*$DJ$12)</f>
        <v>0</v>
      </c>
      <c r="DK238" s="72"/>
      <c r="DL238" s="79">
        <f>(DK238*$D238*$E238*$G238*$L238*$DL$12)</f>
        <v>0</v>
      </c>
      <c r="DM238" s="81">
        <f t="shared" si="1126"/>
        <v>0</v>
      </c>
      <c r="DN238" s="79">
        <f t="shared" si="1126"/>
        <v>0</v>
      </c>
    </row>
    <row r="239" spans="1:118" ht="36.75" customHeight="1" x14ac:dyDescent="0.25">
      <c r="A239" s="82"/>
      <c r="B239" s="83">
        <v>201</v>
      </c>
      <c r="C239" s="65" t="s">
        <v>363</v>
      </c>
      <c r="D239" s="66">
        <v>22900</v>
      </c>
      <c r="E239" s="84">
        <v>4.3099999999999996</v>
      </c>
      <c r="F239" s="84"/>
      <c r="G239" s="67">
        <v>1</v>
      </c>
      <c r="H239" s="68"/>
      <c r="I239" s="66">
        <v>1.4</v>
      </c>
      <c r="J239" s="66">
        <v>1.68</v>
      </c>
      <c r="K239" s="66">
        <v>2.23</v>
      </c>
      <c r="L239" s="69">
        <v>2.57</v>
      </c>
      <c r="M239" s="72">
        <v>12</v>
      </c>
      <c r="N239" s="71">
        <f t="shared" si="1058"/>
        <v>1823957.52</v>
      </c>
      <c r="O239" s="72">
        <v>15</v>
      </c>
      <c r="P239" s="72">
        <f>(O239*$D239*$E239*$G239*$I239*$P$12)</f>
        <v>2279946.8999999994</v>
      </c>
      <c r="Q239" s="72"/>
      <c r="R239" s="71">
        <f>(Q239*$D239*$E239*$G239*$I239*$R$12)</f>
        <v>0</v>
      </c>
      <c r="S239" s="72"/>
      <c r="T239" s="71">
        <f t="shared" si="1179"/>
        <v>0</v>
      </c>
      <c r="U239" s="72">
        <v>0</v>
      </c>
      <c r="V239" s="71">
        <f>(U239*$D239*$E239*$G239*$I239*$V$12)</f>
        <v>0</v>
      </c>
      <c r="W239" s="72">
        <v>0</v>
      </c>
      <c r="X239" s="71">
        <f>(W239*$D239*$E239*$G239*$I239*$X$12)</f>
        <v>0</v>
      </c>
      <c r="Y239" s="72"/>
      <c r="Z239" s="71">
        <f>(Y239*$D239*$E239*$G239*$I239*$Z$12)</f>
        <v>0</v>
      </c>
      <c r="AA239" s="72">
        <v>0</v>
      </c>
      <c r="AB239" s="71">
        <f>(AA239*$D239*$E239*$G239*$I239*$AB$12)</f>
        <v>0</v>
      </c>
      <c r="AC239" s="72">
        <v>5</v>
      </c>
      <c r="AD239" s="71">
        <f>(AC239*$D239*$E239*$G239*$I239*$AD$12)</f>
        <v>759982.29999999993</v>
      </c>
      <c r="AE239" s="92">
        <v>17</v>
      </c>
      <c r="AF239" s="71">
        <f>(AE239*$D239*$E239*$G239*$I239*$AF$12)</f>
        <v>3288650.6799999992</v>
      </c>
      <c r="AG239" s="74"/>
      <c r="AH239" s="71">
        <f>(AG239*$D239*$E239*$G239*$I239*$AH$12)</f>
        <v>0</v>
      </c>
      <c r="AI239" s="72"/>
      <c r="AJ239" s="71">
        <f>(AI239*$D239*$E239*$G239*$I239*$AJ$12)</f>
        <v>0</v>
      </c>
      <c r="AK239" s="86"/>
      <c r="AL239" s="71">
        <f>(AK239*$D239*$E239*$G239*$J239*$AL$12)</f>
        <v>0</v>
      </c>
      <c r="AM239" s="72"/>
      <c r="AN239" s="77">
        <f>(AM239*$D239*$E239*$G239*$J239*$AN$12)</f>
        <v>0</v>
      </c>
      <c r="AO239" s="72"/>
      <c r="AP239" s="71">
        <f>(AO239*$D239*$E239*$G239*$I239*$AP$12)</f>
        <v>0</v>
      </c>
      <c r="AQ239" s="72"/>
      <c r="AR239" s="72">
        <f>(AQ239*$D239*$E239*$G239*$I239*$AR$12)</f>
        <v>0</v>
      </c>
      <c r="AS239" s="72">
        <v>0</v>
      </c>
      <c r="AT239" s="72">
        <f>(AS239*$D239*$E239*$G239*$I239*$AT$12)</f>
        <v>0</v>
      </c>
      <c r="AU239" s="72">
        <v>0</v>
      </c>
      <c r="AV239" s="71">
        <f>(AU239*$D239*$E239*$G239*$I239*$AV$12)</f>
        <v>0</v>
      </c>
      <c r="AW239" s="72">
        <v>0</v>
      </c>
      <c r="AX239" s="71">
        <f>(AW239*$D239*$E239*$G239*$I239*$AX$12)</f>
        <v>0</v>
      </c>
      <c r="AY239" s="72">
        <v>0</v>
      </c>
      <c r="AZ239" s="71">
        <f>(AY239*$D239*$E239*$G239*$I239*$AZ$12)</f>
        <v>0</v>
      </c>
      <c r="BA239" s="72"/>
      <c r="BB239" s="71">
        <f>(BA239*$D239*$E239*$G239*$I239*$BB$12)</f>
        <v>0</v>
      </c>
      <c r="BC239" s="72"/>
      <c r="BD239" s="71">
        <f>(BC239*$D239*$E239*$G239*$I239*$BD$12)</f>
        <v>0</v>
      </c>
      <c r="BE239" s="72"/>
      <c r="BF239" s="71">
        <f>(BE239*$D239*$E239*$G239*$J239*$BF$12)</f>
        <v>0</v>
      </c>
      <c r="BG239" s="72">
        <v>0</v>
      </c>
      <c r="BH239" s="71">
        <f>(BG239*$D239*$E239*$G239*$J239*$BH$12)</f>
        <v>0</v>
      </c>
      <c r="BI239" s="72">
        <v>0</v>
      </c>
      <c r="BJ239" s="71">
        <f>(BI239*$D239*$E239*$G239*$J239*$BJ$12)</f>
        <v>0</v>
      </c>
      <c r="BK239" s="72">
        <v>0</v>
      </c>
      <c r="BL239" s="71">
        <f>(BK239*$D239*$E239*$G239*$J239*$BL$12)</f>
        <v>0</v>
      </c>
      <c r="BM239" s="72"/>
      <c r="BN239" s="71">
        <f>(BM239*$D239*$E239*$G239*$J239*$BN$12)</f>
        <v>0</v>
      </c>
      <c r="BO239" s="72"/>
      <c r="BP239" s="71">
        <f>(BO239*$D239*$E239*$G239*$J239*$BP$12)</f>
        <v>0</v>
      </c>
      <c r="BQ239" s="72"/>
      <c r="BR239" s="71">
        <f>(BQ239*$D239*$E239*$G239*$J239*$BR$12)</f>
        <v>0</v>
      </c>
      <c r="BS239" s="72"/>
      <c r="BT239" s="71">
        <f>(BS239*$D239*$E239*$G239*$J239*$BT$12)</f>
        <v>0</v>
      </c>
      <c r="BU239" s="72"/>
      <c r="BV239" s="71">
        <f>(BU239*$D239*$E239*$G239*$J239*$BV$12)</f>
        <v>0</v>
      </c>
      <c r="BW239" s="72"/>
      <c r="BX239" s="71">
        <f>(BW239*$D239*$E239*$G239*$J239*$BX$12)</f>
        <v>0</v>
      </c>
      <c r="BY239" s="72"/>
      <c r="BZ239" s="79">
        <f>(BY239*$D239*$E239*$G239*$J239*$BZ$12)</f>
        <v>0</v>
      </c>
      <c r="CA239" s="72">
        <v>0</v>
      </c>
      <c r="CB239" s="71">
        <f>(CA239*$D239*$E239*$G239*$I239*$CB$12)</f>
        <v>0</v>
      </c>
      <c r="CC239" s="72">
        <v>0</v>
      </c>
      <c r="CD239" s="71">
        <f>(CC239*$D239*$E239*$G239*$I239*$CD$12)</f>
        <v>0</v>
      </c>
      <c r="CE239" s="72">
        <v>0</v>
      </c>
      <c r="CF239" s="71">
        <f>(CE239*$D239*$E239*$G239*$I239*$CF$12)</f>
        <v>0</v>
      </c>
      <c r="CG239" s="72"/>
      <c r="CH239" s="72">
        <f>(CG239*$D239*$E239*$G239*$I239*$CH$12)</f>
        <v>0</v>
      </c>
      <c r="CI239" s="72"/>
      <c r="CJ239" s="71">
        <f>(CI239*$D239*$E239*$G239*$J239*$CJ$12)</f>
        <v>0</v>
      </c>
      <c r="CK239" s="72">
        <v>0</v>
      </c>
      <c r="CL239" s="71">
        <f>(CK239*$D239*$E239*$G239*$I239*$CL$12)</f>
        <v>0</v>
      </c>
      <c r="CM239" s="72"/>
      <c r="CN239" s="71">
        <f>(CM239*$D239*$E239*$G239*$I239*$CN$12)</f>
        <v>0</v>
      </c>
      <c r="CO239" s="72"/>
      <c r="CP239" s="71">
        <f>(CO239*$D239*$E239*$G239*$I239*$CP$12)</f>
        <v>0</v>
      </c>
      <c r="CQ239" s="72"/>
      <c r="CR239" s="71">
        <f>(CQ239*$D239*$E239*$G239*$I239*$CR$12)</f>
        <v>0</v>
      </c>
      <c r="CS239" s="72"/>
      <c r="CT239" s="71">
        <f>(CS239*$D239*$E239*$G239*$I239*$CT$12)</f>
        <v>0</v>
      </c>
      <c r="CU239" s="72">
        <v>0</v>
      </c>
      <c r="CV239" s="71">
        <f>(CU239*$D239*$E239*$G239*$J239*$CV$12)</f>
        <v>0</v>
      </c>
      <c r="CW239" s="86"/>
      <c r="CX239" s="71">
        <f>(CW239*$D239*$E239*$G239*$J239*$CX$12)</f>
        <v>0</v>
      </c>
      <c r="CY239" s="72"/>
      <c r="CZ239" s="71">
        <f>(CY239*$D239*$E239*$G239*$I239*$CZ$12)</f>
        <v>0</v>
      </c>
      <c r="DA239" s="72">
        <v>0</v>
      </c>
      <c r="DB239" s="77">
        <f>(DA239*$D239*$E239*$G239*$J239*$DB$12)</f>
        <v>0</v>
      </c>
      <c r="DC239" s="72">
        <v>0</v>
      </c>
      <c r="DD239" s="71">
        <f>(DC239*$D239*$E239*$G239*$J239*$DD$12)</f>
        <v>0</v>
      </c>
      <c r="DE239" s="87"/>
      <c r="DF239" s="71">
        <f>(DE239*$D239*$E239*$G239*$J239*$DF$12)</f>
        <v>0</v>
      </c>
      <c r="DG239" s="72"/>
      <c r="DH239" s="71">
        <f>(DG239*$D239*$E239*$G239*$J239*$DH$12)</f>
        <v>0</v>
      </c>
      <c r="DI239" s="72"/>
      <c r="DJ239" s="71">
        <f>(DI239*$D239*$E239*$G239*$K239*$DJ$12)</f>
        <v>0</v>
      </c>
      <c r="DK239" s="72"/>
      <c r="DL239" s="79">
        <f>(DK239*$D239*$E239*$G239*$L239*$DL$12)</f>
        <v>0</v>
      </c>
      <c r="DM239" s="81">
        <f t="shared" si="1126"/>
        <v>49</v>
      </c>
      <c r="DN239" s="79">
        <f t="shared" si="1126"/>
        <v>8152537.3999999985</v>
      </c>
    </row>
    <row r="240" spans="1:118" ht="27.75" customHeight="1" x14ac:dyDescent="0.25">
      <c r="A240" s="82"/>
      <c r="B240" s="83">
        <v>202</v>
      </c>
      <c r="C240" s="65" t="s">
        <v>364</v>
      </c>
      <c r="D240" s="66">
        <v>22900</v>
      </c>
      <c r="E240" s="84">
        <v>1.2</v>
      </c>
      <c r="F240" s="84"/>
      <c r="G240" s="67">
        <v>1</v>
      </c>
      <c r="H240" s="68"/>
      <c r="I240" s="66">
        <v>1.4</v>
      </c>
      <c r="J240" s="66">
        <v>1.68</v>
      </c>
      <c r="K240" s="66">
        <v>2.23</v>
      </c>
      <c r="L240" s="69">
        <v>2.57</v>
      </c>
      <c r="M240" s="72">
        <v>11</v>
      </c>
      <c r="N240" s="71">
        <f t="shared" si="1058"/>
        <v>465511.2</v>
      </c>
      <c r="O240" s="72">
        <v>5</v>
      </c>
      <c r="P240" s="72">
        <f>(O240*$D240*$E240*$G240*$I240*$P$12)</f>
        <v>211596.00000000003</v>
      </c>
      <c r="Q240" s="72"/>
      <c r="R240" s="71">
        <f>(Q240*$D240*$E240*$G240*$I240*$R$12)</f>
        <v>0</v>
      </c>
      <c r="S240" s="72"/>
      <c r="T240" s="71">
        <f t="shared" si="1179"/>
        <v>0</v>
      </c>
      <c r="U240" s="72">
        <v>0</v>
      </c>
      <c r="V240" s="71">
        <f>(U240*$D240*$E240*$G240*$I240*$V$12)</f>
        <v>0</v>
      </c>
      <c r="W240" s="72">
        <v>0</v>
      </c>
      <c r="X240" s="71">
        <f>(W240*$D240*$E240*$G240*$I240*$X$12)</f>
        <v>0</v>
      </c>
      <c r="Y240" s="72"/>
      <c r="Z240" s="71">
        <f>(Y240*$D240*$E240*$G240*$I240*$Z$12)</f>
        <v>0</v>
      </c>
      <c r="AA240" s="72">
        <v>0</v>
      </c>
      <c r="AB240" s="71">
        <f>(AA240*$D240*$E240*$G240*$I240*$AB$12)</f>
        <v>0</v>
      </c>
      <c r="AC240" s="72"/>
      <c r="AD240" s="71">
        <f>(AC240*$D240*$E240*$G240*$I240*$AD$12)</f>
        <v>0</v>
      </c>
      <c r="AE240" s="72"/>
      <c r="AF240" s="71">
        <f>(AE240*$D240*$E240*$G240*$I240*$AF$12)</f>
        <v>0</v>
      </c>
      <c r="AG240" s="72">
        <v>3</v>
      </c>
      <c r="AH240" s="71">
        <f>(AG240*$D240*$E240*$G240*$I240*$AH$12)</f>
        <v>126957.59999999999</v>
      </c>
      <c r="AI240" s="72">
        <v>1</v>
      </c>
      <c r="AJ240" s="71">
        <f>(AI240*$D240*$E240*$G240*$I240*$AJ$12)</f>
        <v>42319.200000000004</v>
      </c>
      <c r="AK240" s="86"/>
      <c r="AL240" s="71">
        <f>(AK240*$D240*$E240*$G240*$J240*$AL$12)</f>
        <v>0</v>
      </c>
      <c r="AM240" s="72"/>
      <c r="AN240" s="77">
        <f>(AM240*$D240*$E240*$G240*$J240*$AN$12)</f>
        <v>0</v>
      </c>
      <c r="AO240" s="72"/>
      <c r="AP240" s="71">
        <f>(AO240*$D240*$E240*$G240*$I240*$AP$12)</f>
        <v>0</v>
      </c>
      <c r="AQ240" s="72"/>
      <c r="AR240" s="72">
        <f>(AQ240*$D240*$E240*$G240*$I240*$AR$12)</f>
        <v>0</v>
      </c>
      <c r="AS240" s="72">
        <v>0</v>
      </c>
      <c r="AT240" s="72">
        <f>(AS240*$D240*$E240*$G240*$I240*$AT$12)</f>
        <v>0</v>
      </c>
      <c r="AU240" s="72">
        <v>0</v>
      </c>
      <c r="AV240" s="71">
        <f>(AU240*$D240*$E240*$G240*$I240*$AV$12)</f>
        <v>0</v>
      </c>
      <c r="AW240" s="72">
        <v>0</v>
      </c>
      <c r="AX240" s="71">
        <f>(AW240*$D240*$E240*$G240*$I240*$AX$12)</f>
        <v>0</v>
      </c>
      <c r="AY240" s="72">
        <v>0</v>
      </c>
      <c r="AZ240" s="71">
        <f>(AY240*$D240*$E240*$G240*$I240*$AZ$12)</f>
        <v>0</v>
      </c>
      <c r="BA240" s="72"/>
      <c r="BB240" s="71">
        <f>(BA240*$D240*$E240*$G240*$I240*$BB$12)</f>
        <v>0</v>
      </c>
      <c r="BC240" s="72"/>
      <c r="BD240" s="71">
        <f>(BC240*$D240*$E240*$G240*$I240*$BD$12)</f>
        <v>0</v>
      </c>
      <c r="BE240" s="72">
        <v>3</v>
      </c>
      <c r="BF240" s="71">
        <f>(BE240*$D240*$E240*$G240*$J240*$BF$12)</f>
        <v>138499.19999999998</v>
      </c>
      <c r="BG240" s="72">
        <v>2</v>
      </c>
      <c r="BH240" s="71">
        <f>(BG240*$D240*$E240*$G240*$J240*$BH$12)</f>
        <v>92332.800000000003</v>
      </c>
      <c r="BI240" s="72">
        <v>0</v>
      </c>
      <c r="BJ240" s="71">
        <f>(BI240*$D240*$E240*$G240*$J240*$BJ$12)</f>
        <v>0</v>
      </c>
      <c r="BK240" s="72">
        <v>0</v>
      </c>
      <c r="BL240" s="71">
        <f>(BK240*$D240*$E240*$G240*$J240*$BL$12)</f>
        <v>0</v>
      </c>
      <c r="BM240" s="72"/>
      <c r="BN240" s="71">
        <f>(BM240*$D240*$E240*$G240*$J240*$BN$12)</f>
        <v>0</v>
      </c>
      <c r="BO240" s="72">
        <v>1</v>
      </c>
      <c r="BP240" s="71">
        <f>(BO240*$D240*$E240*$G240*$J240*$BP$12)</f>
        <v>46166.400000000001</v>
      </c>
      <c r="BQ240" s="72">
        <v>1</v>
      </c>
      <c r="BR240" s="71">
        <f>(BQ240*$D240*$E240*$G240*$J240*$BR$12)</f>
        <v>57708</v>
      </c>
      <c r="BS240" s="72"/>
      <c r="BT240" s="71">
        <f>(BS240*$D240*$E240*$G240*$J240*$BT$12)</f>
        <v>0</v>
      </c>
      <c r="BU240" s="72"/>
      <c r="BV240" s="71">
        <f>(BU240*$D240*$E240*$G240*$J240*$BV$12)</f>
        <v>0</v>
      </c>
      <c r="BW240" s="72">
        <v>1</v>
      </c>
      <c r="BX240" s="71">
        <f>(BW240*$D240*$E240*$G240*$J240*$BX$12)</f>
        <v>46166.400000000001</v>
      </c>
      <c r="BY240" s="72"/>
      <c r="BZ240" s="79">
        <f>(BY240*$D240*$E240*$G240*$J240*$BZ$12)</f>
        <v>0</v>
      </c>
      <c r="CA240" s="72">
        <v>0</v>
      </c>
      <c r="CB240" s="71">
        <f>(CA240*$D240*$E240*$G240*$I240*$CB$12)</f>
        <v>0</v>
      </c>
      <c r="CC240" s="72">
        <v>0</v>
      </c>
      <c r="CD240" s="71">
        <f>(CC240*$D240*$E240*$G240*$I240*$CD$12)</f>
        <v>0</v>
      </c>
      <c r="CE240" s="72">
        <v>0</v>
      </c>
      <c r="CF240" s="71">
        <f>(CE240*$D240*$E240*$G240*$I240*$CF$12)</f>
        <v>0</v>
      </c>
      <c r="CG240" s="72"/>
      <c r="CH240" s="72">
        <f>(CG240*$D240*$E240*$G240*$I240*$CH$12)</f>
        <v>0</v>
      </c>
      <c r="CI240" s="72"/>
      <c r="CJ240" s="71">
        <f>(CI240*$D240*$E240*$G240*$J240*$CJ$12)</f>
        <v>0</v>
      </c>
      <c r="CK240" s="72">
        <v>0</v>
      </c>
      <c r="CL240" s="71">
        <f>(CK240*$D240*$E240*$G240*$I240*$CL$12)</f>
        <v>0</v>
      </c>
      <c r="CM240" s="72"/>
      <c r="CN240" s="71">
        <f>(CM240*$D240*$E240*$G240*$I240*$CN$12)</f>
        <v>0</v>
      </c>
      <c r="CO240" s="72"/>
      <c r="CP240" s="71">
        <f>(CO240*$D240*$E240*$G240*$I240*$CP$12)</f>
        <v>0</v>
      </c>
      <c r="CQ240" s="72"/>
      <c r="CR240" s="71">
        <f>(CQ240*$D240*$E240*$G240*$I240*$CR$12)</f>
        <v>0</v>
      </c>
      <c r="CS240" s="72"/>
      <c r="CT240" s="71">
        <f>(CS240*$D240*$E240*$G240*$I240*$CT$12)</f>
        <v>0</v>
      </c>
      <c r="CU240" s="72">
        <v>0</v>
      </c>
      <c r="CV240" s="71">
        <f>(CU240*$D240*$E240*$G240*$J240*$CV$12)</f>
        <v>0</v>
      </c>
      <c r="CW240" s="86"/>
      <c r="CX240" s="71">
        <f>(CW240*$D240*$E240*$G240*$J240*$CX$12)</f>
        <v>0</v>
      </c>
      <c r="CY240" s="72"/>
      <c r="CZ240" s="71">
        <f>(CY240*$D240*$E240*$G240*$I240*$CZ$12)</f>
        <v>0</v>
      </c>
      <c r="DA240" s="72">
        <v>0</v>
      </c>
      <c r="DB240" s="77">
        <f>(DA240*$D240*$E240*$G240*$J240*$DB$12)</f>
        <v>0</v>
      </c>
      <c r="DC240" s="72"/>
      <c r="DD240" s="71">
        <f>(DC240*$D240*$E240*$G240*$J240*$DD$12)</f>
        <v>0</v>
      </c>
      <c r="DE240" s="87"/>
      <c r="DF240" s="71">
        <f>(DE240*$D240*$E240*$G240*$J240*$DF$12)</f>
        <v>0</v>
      </c>
      <c r="DG240" s="72"/>
      <c r="DH240" s="71">
        <f>(DG240*$D240*$E240*$G240*$J240*$DH$12)</f>
        <v>0</v>
      </c>
      <c r="DI240" s="72"/>
      <c r="DJ240" s="71">
        <f>(DI240*$D240*$E240*$G240*$K240*$DJ$12)</f>
        <v>0</v>
      </c>
      <c r="DK240" s="72"/>
      <c r="DL240" s="79">
        <f>(DK240*$D240*$E240*$G240*$L240*$DL$12)</f>
        <v>0</v>
      </c>
      <c r="DM240" s="81">
        <f t="shared" si="1126"/>
        <v>28</v>
      </c>
      <c r="DN240" s="79">
        <f t="shared" si="1126"/>
        <v>1227256.7999999998</v>
      </c>
    </row>
    <row r="241" spans="1:118" ht="24.75" customHeight="1" x14ac:dyDescent="0.25">
      <c r="A241" s="82"/>
      <c r="B241" s="83">
        <v>203</v>
      </c>
      <c r="C241" s="65" t="s">
        <v>365</v>
      </c>
      <c r="D241" s="66">
        <v>22900</v>
      </c>
      <c r="E241" s="84">
        <v>2.37</v>
      </c>
      <c r="F241" s="84"/>
      <c r="G241" s="130">
        <v>1</v>
      </c>
      <c r="H241" s="131"/>
      <c r="I241" s="66">
        <v>1.4</v>
      </c>
      <c r="J241" s="66">
        <v>1.68</v>
      </c>
      <c r="K241" s="66">
        <v>2.23</v>
      </c>
      <c r="L241" s="69">
        <v>2.57</v>
      </c>
      <c r="M241" s="72">
        <v>266</v>
      </c>
      <c r="N241" s="71">
        <f t="shared" si="1058"/>
        <v>22232391.720000003</v>
      </c>
      <c r="O241" s="72">
        <f>7+9</f>
        <v>16</v>
      </c>
      <c r="P241" s="72">
        <f>(O241*$D241*$E241*$G241*$I241*$P$12)</f>
        <v>1337286.72</v>
      </c>
      <c r="Q241" s="72"/>
      <c r="R241" s="71">
        <f>(Q241*$D241*$E241*$G241*$I241*$R$12)</f>
        <v>0</v>
      </c>
      <c r="S241" s="72"/>
      <c r="T241" s="71">
        <f t="shared" si="1179"/>
        <v>0</v>
      </c>
      <c r="U241" s="72">
        <v>0</v>
      </c>
      <c r="V241" s="71">
        <f>(U241*$D241*$E241*$G241*$I241*$V$12)</f>
        <v>0</v>
      </c>
      <c r="W241" s="72">
        <v>0</v>
      </c>
      <c r="X241" s="71">
        <f>(W241*$D241*$E241*$G241*$I241*$X$12)</f>
        <v>0</v>
      </c>
      <c r="Y241" s="72"/>
      <c r="Z241" s="71">
        <f>(Y241*$D241*$E241*$G241*$I241*$Z$12)</f>
        <v>0</v>
      </c>
      <c r="AA241" s="72">
        <v>0</v>
      </c>
      <c r="AB241" s="71">
        <f>(AA241*$D241*$E241*$G241*$I241*$AB$12)</f>
        <v>0</v>
      </c>
      <c r="AC241" s="72">
        <v>52</v>
      </c>
      <c r="AD241" s="71">
        <f>(AC241*$D241*$E241*$G241*$I241*$AD$12)</f>
        <v>4346181.84</v>
      </c>
      <c r="AE241" s="72"/>
      <c r="AF241" s="71">
        <f>(AE241*$D241*$E241*$G241*$I241*$AF$12)</f>
        <v>0</v>
      </c>
      <c r="AG241" s="72"/>
      <c r="AH241" s="71">
        <f>(AG241*$D241*$E241*$G241*$I241*$AH$12)</f>
        <v>0</v>
      </c>
      <c r="AI241" s="72"/>
      <c r="AJ241" s="71">
        <f>(AI241*$D241*$E241*$G241*$I241*$AJ$12)</f>
        <v>0</v>
      </c>
      <c r="AK241" s="86"/>
      <c r="AL241" s="71">
        <f>(AK241*$D241*$E241*$G241*$J241*$AL$12)</f>
        <v>0</v>
      </c>
      <c r="AM241" s="72">
        <v>2</v>
      </c>
      <c r="AN241" s="77">
        <f>(AM241*$D241*$E241*$G241*$J241*$AN$12)</f>
        <v>200593.008</v>
      </c>
      <c r="AO241" s="72"/>
      <c r="AP241" s="71">
        <f>(AO241*$D241*$E241*$G241*$I241*$AP$12)</f>
        <v>0</v>
      </c>
      <c r="AQ241" s="72">
        <v>2</v>
      </c>
      <c r="AR241" s="72">
        <f>(AQ241*$D241*$E241*$G241*$I241*$AR$12)</f>
        <v>136767.96</v>
      </c>
      <c r="AS241" s="72">
        <v>3</v>
      </c>
      <c r="AT241" s="72">
        <f>(AS241*$D241*$E241*$G241*$I241*$AT$12)</f>
        <v>262138.58999999997</v>
      </c>
      <c r="AU241" s="72">
        <v>0</v>
      </c>
      <c r="AV241" s="71">
        <f>(AU241*$D241*$E241*$G241*$I241*$AV$12)</f>
        <v>0</v>
      </c>
      <c r="AW241" s="72">
        <v>0</v>
      </c>
      <c r="AX241" s="71">
        <f>(AW241*$D241*$E241*$G241*$I241*$AX$12)</f>
        <v>0</v>
      </c>
      <c r="AY241" s="72">
        <v>0</v>
      </c>
      <c r="AZ241" s="71">
        <f>(AY241*$D241*$E241*$G241*$I241*$AZ$12)</f>
        <v>0</v>
      </c>
      <c r="BA241" s="72"/>
      <c r="BB241" s="71">
        <f>(BA241*$D241*$E241*$G241*$I241*$BB$12)</f>
        <v>0</v>
      </c>
      <c r="BC241" s="72"/>
      <c r="BD241" s="71">
        <f>(BC241*$D241*$E241*$G241*$I241*$BD$12)</f>
        <v>0</v>
      </c>
      <c r="BE241" s="72">
        <v>99</v>
      </c>
      <c r="BF241" s="71">
        <f>(BE241*$D241*$E241*$G241*$J241*$BF$12)</f>
        <v>9026685.3599999994</v>
      </c>
      <c r="BG241" s="72">
        <v>30</v>
      </c>
      <c r="BH241" s="71">
        <f>(BG241*$D241*$E241*$G241*$J241*$BH$12)</f>
        <v>2735359.1999999997</v>
      </c>
      <c r="BI241" s="72">
        <v>0</v>
      </c>
      <c r="BJ241" s="71">
        <f>(BI241*$D241*$E241*$G241*$J241*$BJ$12)</f>
        <v>0</v>
      </c>
      <c r="BK241" s="72">
        <v>0</v>
      </c>
      <c r="BL241" s="71">
        <f>(BK241*$D241*$E241*$G241*$J241*$BL$12)</f>
        <v>0</v>
      </c>
      <c r="BM241" s="72">
        <v>7</v>
      </c>
      <c r="BN241" s="71">
        <f>(BM241*$D241*$E241*$G241*$J241*$BN$12)</f>
        <v>702075.52800000005</v>
      </c>
      <c r="BO241" s="72"/>
      <c r="BP241" s="71">
        <f>(BO241*$D241*$E241*$G241*$J241*$BP$12)</f>
        <v>0</v>
      </c>
      <c r="BQ241" s="72"/>
      <c r="BR241" s="71">
        <f>(BQ241*$D241*$E241*$G241*$J241*$BR$12)</f>
        <v>0</v>
      </c>
      <c r="BS241" s="72"/>
      <c r="BT241" s="71">
        <f>(BS241*$D241*$E241*$G241*$J241*$BT$12)</f>
        <v>0</v>
      </c>
      <c r="BU241" s="72">
        <v>8</v>
      </c>
      <c r="BV241" s="71">
        <f>(BU241*$D241*$E241*$G241*$J241*$BV$12)</f>
        <v>911786.4</v>
      </c>
      <c r="BW241" s="72"/>
      <c r="BX241" s="71">
        <f>(BW241*$D241*$E241*$G241*$J241*$BX$12)</f>
        <v>0</v>
      </c>
      <c r="BY241" s="72"/>
      <c r="BZ241" s="79">
        <f>(BY241*$D241*$E241*$G241*$J241*$BZ$12)</f>
        <v>0</v>
      </c>
      <c r="CA241" s="72">
        <v>0</v>
      </c>
      <c r="CB241" s="71">
        <f>(CA241*$D241*$E241*$G241*$I241*$CB$12)</f>
        <v>0</v>
      </c>
      <c r="CC241" s="72">
        <v>0</v>
      </c>
      <c r="CD241" s="71">
        <f>(CC241*$D241*$E241*$G241*$I241*$CD$12)</f>
        <v>0</v>
      </c>
      <c r="CE241" s="72"/>
      <c r="CF241" s="71">
        <f>(CE241*$D241*$E241*$G241*$I241*$CF$12)</f>
        <v>0</v>
      </c>
      <c r="CG241" s="72"/>
      <c r="CH241" s="72">
        <f>(CG241*$D241*$E241*$G241*$I241*$CH$12)</f>
        <v>0</v>
      </c>
      <c r="CI241" s="72"/>
      <c r="CJ241" s="71">
        <f>(CI241*$D241*$E241*$G241*$J241*$CJ$12)</f>
        <v>0</v>
      </c>
      <c r="CK241" s="72">
        <v>0</v>
      </c>
      <c r="CL241" s="71">
        <f>(CK241*$D241*$E241*$G241*$I241*$CL$12)</f>
        <v>0</v>
      </c>
      <c r="CM241" s="72"/>
      <c r="CN241" s="71">
        <f>(CM241*$D241*$E241*$G241*$I241*$CN$12)</f>
        <v>0</v>
      </c>
      <c r="CO241" s="72"/>
      <c r="CP241" s="71">
        <f>(CO241*$D241*$E241*$G241*$I241*$CP$12)</f>
        <v>0</v>
      </c>
      <c r="CQ241" s="72"/>
      <c r="CR241" s="71">
        <f>(CQ241*$D241*$E241*$G241*$I241*$CR$12)</f>
        <v>0</v>
      </c>
      <c r="CS241" s="72"/>
      <c r="CT241" s="71">
        <f>(CS241*$D241*$E241*$G241*$I241*$CT$12)</f>
        <v>0</v>
      </c>
      <c r="CU241" s="72">
        <v>0</v>
      </c>
      <c r="CV241" s="71">
        <f>(CU241*$D241*$E241*$G241*$J241*$CV$12)</f>
        <v>0</v>
      </c>
      <c r="CW241" s="86"/>
      <c r="CX241" s="71">
        <f>(CW241*$D241*$E241*$G241*$J241*$CX$12)</f>
        <v>0</v>
      </c>
      <c r="CY241" s="72"/>
      <c r="CZ241" s="71">
        <f>(CY241*$D241*$E241*$G241*$I241*$CZ$12)</f>
        <v>0</v>
      </c>
      <c r="DA241" s="72">
        <v>0</v>
      </c>
      <c r="DB241" s="77">
        <f>(DA241*$D241*$E241*$G241*$J241*$DB$12)</f>
        <v>0</v>
      </c>
      <c r="DC241" s="72"/>
      <c r="DD241" s="71">
        <f>(DC241*$D241*$E241*$G241*$J241*$DD$12)</f>
        <v>0</v>
      </c>
      <c r="DE241" s="87"/>
      <c r="DF241" s="71">
        <f>(DE241*$D241*$E241*$G241*$J241*$DF$12)</f>
        <v>0</v>
      </c>
      <c r="DG241" s="72"/>
      <c r="DH241" s="71">
        <f>(DG241*$D241*$E241*$G241*$J241*$DH$12)</f>
        <v>0</v>
      </c>
      <c r="DI241" s="72"/>
      <c r="DJ241" s="71">
        <f>(DI241*$D241*$E241*$G241*$K241*$DJ$12)</f>
        <v>0</v>
      </c>
      <c r="DK241" s="72"/>
      <c r="DL241" s="79">
        <f>(DK241*$D241*$E241*$G241*$L241*$DL$12)</f>
        <v>0</v>
      </c>
      <c r="DM241" s="81">
        <f t="shared" si="1126"/>
        <v>485</v>
      </c>
      <c r="DN241" s="79">
        <f t="shared" si="1126"/>
        <v>41891266.325999998</v>
      </c>
    </row>
    <row r="242" spans="1:118" ht="26.25" customHeight="1" x14ac:dyDescent="0.25">
      <c r="A242" s="82"/>
      <c r="B242" s="83">
        <v>204</v>
      </c>
      <c r="C242" s="65" t="s">
        <v>366</v>
      </c>
      <c r="D242" s="66">
        <v>22900</v>
      </c>
      <c r="E242" s="84">
        <v>4.13</v>
      </c>
      <c r="F242" s="84"/>
      <c r="G242" s="130">
        <v>0.9</v>
      </c>
      <c r="H242" s="131"/>
      <c r="I242" s="66">
        <v>1.4</v>
      </c>
      <c r="J242" s="66">
        <v>1.68</v>
      </c>
      <c r="K242" s="66">
        <v>2.23</v>
      </c>
      <c r="L242" s="69">
        <v>2.57</v>
      </c>
      <c r="M242" s="72">
        <v>220</v>
      </c>
      <c r="N242" s="71">
        <f t="shared" ref="N242:N244" si="1180">(M242*$D242*$E242*$G242*$I242)</f>
        <v>26216744.399999999</v>
      </c>
      <c r="O242" s="72">
        <v>10</v>
      </c>
      <c r="P242" s="72">
        <f t="shared" ref="P242:P244" si="1181">(O242*$D242*$E242*$G242*$I242)</f>
        <v>1191670.2</v>
      </c>
      <c r="Q242" s="72"/>
      <c r="R242" s="71">
        <f t="shared" ref="R242:R244" si="1182">(Q242*$D242*$E242*$G242*$I242)</f>
        <v>0</v>
      </c>
      <c r="S242" s="72"/>
      <c r="T242" s="71">
        <f t="shared" ref="T242:T244" si="1183">(S242*$D242*$E242*$G242*$I242)</f>
        <v>0</v>
      </c>
      <c r="U242" s="72">
        <v>0</v>
      </c>
      <c r="V242" s="71">
        <f t="shared" ref="V242:V244" si="1184">(U242*$D242*$E242*$G242*$I242)</f>
        <v>0</v>
      </c>
      <c r="W242" s="72">
        <v>0</v>
      </c>
      <c r="X242" s="71">
        <f t="shared" ref="X242:X244" si="1185">(W242*$D242*$E242*$G242*$I242)</f>
        <v>0</v>
      </c>
      <c r="Y242" s="72"/>
      <c r="Z242" s="71">
        <f t="shared" ref="Z242:Z244" si="1186">(Y242*$D242*$E242*$G242*$I242)</f>
        <v>0</v>
      </c>
      <c r="AA242" s="72">
        <v>0</v>
      </c>
      <c r="AB242" s="71">
        <f t="shared" ref="AB242:AB244" si="1187">(AA242*$D242*$E242*$G242*$I242)</f>
        <v>0</v>
      </c>
      <c r="AC242" s="72">
        <v>29</v>
      </c>
      <c r="AD242" s="71">
        <f t="shared" ref="AD242:AD244" si="1188">(AC242*$D242*$E242*$G242*$I242)</f>
        <v>3455843.58</v>
      </c>
      <c r="AE242" s="92">
        <v>10</v>
      </c>
      <c r="AF242" s="71">
        <f t="shared" ref="AF242:AF244" si="1189">(AE242*$D242*$E242*$G242*$I242)</f>
        <v>1191670.2</v>
      </c>
      <c r="AG242" s="72">
        <v>1</v>
      </c>
      <c r="AH242" s="71">
        <f t="shared" ref="AH242:AH244" si="1190">(AG242*$D242*$E242*$G242*$I242)</f>
        <v>119167.01999999999</v>
      </c>
      <c r="AI242" s="72"/>
      <c r="AJ242" s="71">
        <f t="shared" ref="AJ242:AJ244" si="1191">(AI242*$D242*$E242*$G242*$I242)</f>
        <v>0</v>
      </c>
      <c r="AK242" s="86"/>
      <c r="AL242" s="71">
        <f t="shared" ref="AL242:AL244" si="1192">(AK242*$D242*$E242*$G242*$J242)</f>
        <v>0</v>
      </c>
      <c r="AM242" s="72"/>
      <c r="AN242" s="77">
        <f t="shared" ref="AN242:AN244" si="1193">(AM242*$D242*$E242*$G242*$J242)</f>
        <v>0</v>
      </c>
      <c r="AO242" s="72"/>
      <c r="AP242" s="71">
        <f t="shared" ref="AP242:AP244" si="1194">(AO242*$D242*$E242*$G242*$I242)</f>
        <v>0</v>
      </c>
      <c r="AQ242" s="72"/>
      <c r="AR242" s="72">
        <f t="shared" ref="AR242:AR244" si="1195">(AQ242*$D242*$E242*$G242*$I242)</f>
        <v>0</v>
      </c>
      <c r="AS242" s="72">
        <v>2</v>
      </c>
      <c r="AT242" s="72">
        <f t="shared" ref="AT242:AT244" si="1196">(AS242*$D242*$E242*$G242*$I242)</f>
        <v>238334.03999999998</v>
      </c>
      <c r="AU242" s="72">
        <v>0</v>
      </c>
      <c r="AV242" s="71">
        <f t="shared" ref="AV242:AV244" si="1197">(AU242*$D242*$E242*$G242*$I242)</f>
        <v>0</v>
      </c>
      <c r="AW242" s="72">
        <v>0</v>
      </c>
      <c r="AX242" s="71">
        <f t="shared" ref="AX242:AX244" si="1198">(AW242*$D242*$E242*$G242*$I242)</f>
        <v>0</v>
      </c>
      <c r="AY242" s="72">
        <v>0</v>
      </c>
      <c r="AZ242" s="71">
        <f t="shared" ref="AZ242:AZ244" si="1199">(AY242*$D242*$E242*$G242*$I242)</f>
        <v>0</v>
      </c>
      <c r="BA242" s="72"/>
      <c r="BB242" s="71">
        <f t="shared" ref="BB242:BB244" si="1200">(BA242*$D242*$E242*$G242*$I242)</f>
        <v>0</v>
      </c>
      <c r="BC242" s="72"/>
      <c r="BD242" s="71">
        <f t="shared" ref="BD242:BD244" si="1201">(BC242*$D242*$E242*$G242*$I242)</f>
        <v>0</v>
      </c>
      <c r="BE242" s="72">
        <v>9</v>
      </c>
      <c r="BF242" s="71">
        <f t="shared" ref="BF242:BF244" si="1202">(BE242*$D242*$E242*$G242*$J242)</f>
        <v>1287003.8160000001</v>
      </c>
      <c r="BG242" s="72">
        <v>16</v>
      </c>
      <c r="BH242" s="71">
        <f t="shared" ref="BH242:BH244" si="1203">(BG242*$D242*$E242*$G242*$J242)</f>
        <v>2288006.784</v>
      </c>
      <c r="BI242" s="72">
        <v>0</v>
      </c>
      <c r="BJ242" s="71">
        <f t="shared" ref="BJ242:BJ244" si="1204">(BI242*$D242*$E242*$G242*$J242)</f>
        <v>0</v>
      </c>
      <c r="BK242" s="72">
        <v>0</v>
      </c>
      <c r="BL242" s="71">
        <f t="shared" ref="BL242:BL244" si="1205">(BK242*$D242*$E242*$G242*$J242)</f>
        <v>0</v>
      </c>
      <c r="BM242" s="72"/>
      <c r="BN242" s="71">
        <f t="shared" ref="BN242:BN244" si="1206">(BM242*$D242*$E242*$G242*$J242)</f>
        <v>0</v>
      </c>
      <c r="BO242" s="72"/>
      <c r="BP242" s="71">
        <f t="shared" ref="BP242:BP244" si="1207">(BO242*$D242*$E242*$G242*$J242)</f>
        <v>0</v>
      </c>
      <c r="BQ242" s="72">
        <v>1</v>
      </c>
      <c r="BR242" s="71">
        <f t="shared" ref="BR242:BR244" si="1208">(BQ242*$D242*$E242*$G242*$J242)</f>
        <v>143000.424</v>
      </c>
      <c r="BS242" s="72"/>
      <c r="BT242" s="71">
        <f t="shared" ref="BT242:BT244" si="1209">(BS242*$D242*$E242*$G242*$J242)</f>
        <v>0</v>
      </c>
      <c r="BU242" s="72"/>
      <c r="BV242" s="71">
        <f t="shared" ref="BV242:BV244" si="1210">(BU242*$D242*$E242*$G242*$J242)</f>
        <v>0</v>
      </c>
      <c r="BW242" s="72"/>
      <c r="BX242" s="71">
        <f t="shared" ref="BX242:BX244" si="1211">(BW242*$D242*$E242*$G242*$J242)</f>
        <v>0</v>
      </c>
      <c r="BY242" s="72"/>
      <c r="BZ242" s="79">
        <f t="shared" ref="BZ242:BZ244" si="1212">(BY242*$D242*$E242*$G242*$J242)</f>
        <v>0</v>
      </c>
      <c r="CA242" s="72">
        <v>0</v>
      </c>
      <c r="CB242" s="71">
        <f t="shared" ref="CB242:CB244" si="1213">(CA242*$D242*$E242*$G242*$I242)</f>
        <v>0</v>
      </c>
      <c r="CC242" s="72">
        <v>0</v>
      </c>
      <c r="CD242" s="71">
        <f t="shared" ref="CD242:CD244" si="1214">(CC242*$D242*$E242*$G242*$I242)</f>
        <v>0</v>
      </c>
      <c r="CE242" s="72">
        <v>0</v>
      </c>
      <c r="CF242" s="71">
        <f t="shared" ref="CF242:CF244" si="1215">(CE242*$D242*$E242*$G242*$I242)</f>
        <v>0</v>
      </c>
      <c r="CG242" s="72"/>
      <c r="CH242" s="72">
        <f t="shared" ref="CH242:CH244" si="1216">(CG242*$D242*$E242*$G242*$I242)</f>
        <v>0</v>
      </c>
      <c r="CI242" s="72"/>
      <c r="CJ242" s="71">
        <f t="shared" ref="CJ242:CJ244" si="1217">(CI242*$D242*$E242*$G242*$J242)</f>
        <v>0</v>
      </c>
      <c r="CK242" s="72">
        <v>0</v>
      </c>
      <c r="CL242" s="71">
        <f t="shared" ref="CL242:CL244" si="1218">(CK242*$D242*$E242*$G242*$I242)</f>
        <v>0</v>
      </c>
      <c r="CM242" s="72"/>
      <c r="CN242" s="71">
        <f t="shared" ref="CN242:CN244" si="1219">(CM242*$D242*$E242*$G242*$I242)</f>
        <v>0</v>
      </c>
      <c r="CO242" s="72"/>
      <c r="CP242" s="71">
        <f t="shared" ref="CP242:CP244" si="1220">(CO242*$D242*$E242*$G242*$I242)</f>
        <v>0</v>
      </c>
      <c r="CQ242" s="72"/>
      <c r="CR242" s="71">
        <f t="shared" ref="CR242:CR244" si="1221">(CQ242*$D242*$E242*$G242*$I242)</f>
        <v>0</v>
      </c>
      <c r="CS242" s="72"/>
      <c r="CT242" s="71">
        <f t="shared" ref="CT242:CT244" si="1222">(CS242*$D242*$E242*$G242*$I242)</f>
        <v>0</v>
      </c>
      <c r="CU242" s="72">
        <v>0</v>
      </c>
      <c r="CV242" s="71">
        <f t="shared" ref="CV242:CV244" si="1223">(CU242*$D242*$E242*$G242*$J242)</f>
        <v>0</v>
      </c>
      <c r="CW242" s="86"/>
      <c r="CX242" s="71">
        <f t="shared" ref="CX242:CX244" si="1224">(CW242*$D242*$E242*$G242*$J242)</f>
        <v>0</v>
      </c>
      <c r="CY242" s="72"/>
      <c r="CZ242" s="71">
        <f t="shared" ref="CZ242:CZ244" si="1225">(CY242*$D242*$E242*$G242*$I242)</f>
        <v>0</v>
      </c>
      <c r="DA242" s="72">
        <v>0</v>
      </c>
      <c r="DB242" s="77">
        <f t="shared" ref="DB242:DB244" si="1226">(DA242*$D242*$E242*$G242*$J242)</f>
        <v>0</v>
      </c>
      <c r="DC242" s="72">
        <v>0</v>
      </c>
      <c r="DD242" s="71">
        <f t="shared" ref="DD242:DD244" si="1227">(DC242*$D242*$E242*$G242*$J242)</f>
        <v>0</v>
      </c>
      <c r="DE242" s="87"/>
      <c r="DF242" s="71">
        <f t="shared" ref="DF242:DF244" si="1228">(DE242*$D242*$E242*$G242*$J242)</f>
        <v>0</v>
      </c>
      <c r="DG242" s="72"/>
      <c r="DH242" s="71">
        <f t="shared" ref="DH242:DH244" si="1229">(DG242*$D242*$E242*$G242*$J242)</f>
        <v>0</v>
      </c>
      <c r="DI242" s="72"/>
      <c r="DJ242" s="71">
        <f t="shared" ref="DJ242:DJ244" si="1230">(DI242*$D242*$E242*$G242*$K242)</f>
        <v>0</v>
      </c>
      <c r="DK242" s="72"/>
      <c r="DL242" s="79">
        <f t="shared" ref="DL242:DL244" si="1231">(DK242*$D242*$E242*$G242*$L242)</f>
        <v>0</v>
      </c>
      <c r="DM242" s="81">
        <f t="shared" si="1126"/>
        <v>298</v>
      </c>
      <c r="DN242" s="79">
        <f t="shared" si="1126"/>
        <v>36131440.464000002</v>
      </c>
    </row>
    <row r="243" spans="1:118" ht="26.25" customHeight="1" x14ac:dyDescent="0.25">
      <c r="A243" s="82"/>
      <c r="B243" s="83">
        <v>205</v>
      </c>
      <c r="C243" s="65" t="s">
        <v>367</v>
      </c>
      <c r="D243" s="66">
        <v>22900</v>
      </c>
      <c r="E243" s="84">
        <v>6.08</v>
      </c>
      <c r="F243" s="84"/>
      <c r="G243" s="67">
        <v>1</v>
      </c>
      <c r="H243" s="68"/>
      <c r="I243" s="66">
        <v>1.4</v>
      </c>
      <c r="J243" s="66">
        <v>1.68</v>
      </c>
      <c r="K243" s="66">
        <v>2.23</v>
      </c>
      <c r="L243" s="69">
        <v>2.57</v>
      </c>
      <c r="M243" s="72">
        <v>12</v>
      </c>
      <c r="N243" s="71">
        <f t="shared" si="1180"/>
        <v>2339097.5999999996</v>
      </c>
      <c r="O243" s="72">
        <v>20</v>
      </c>
      <c r="P243" s="72">
        <f t="shared" si="1181"/>
        <v>3898495.9999999995</v>
      </c>
      <c r="Q243" s="72"/>
      <c r="R243" s="71">
        <f t="shared" si="1182"/>
        <v>0</v>
      </c>
      <c r="S243" s="72"/>
      <c r="T243" s="71">
        <f t="shared" si="1183"/>
        <v>0</v>
      </c>
      <c r="U243" s="72"/>
      <c r="V243" s="71">
        <f t="shared" si="1184"/>
        <v>0</v>
      </c>
      <c r="W243" s="72"/>
      <c r="X243" s="71">
        <f t="shared" si="1185"/>
        <v>0</v>
      </c>
      <c r="Y243" s="72"/>
      <c r="Z243" s="71">
        <f t="shared" si="1186"/>
        <v>0</v>
      </c>
      <c r="AA243" s="72"/>
      <c r="AB243" s="71">
        <f t="shared" si="1187"/>
        <v>0</v>
      </c>
      <c r="AC243" s="72"/>
      <c r="AD243" s="71">
        <f t="shared" si="1188"/>
        <v>0</v>
      </c>
      <c r="AE243" s="72">
        <v>11</v>
      </c>
      <c r="AF243" s="71">
        <f t="shared" si="1189"/>
        <v>2144172.7999999998</v>
      </c>
      <c r="AG243" s="74"/>
      <c r="AH243" s="71">
        <f t="shared" si="1190"/>
        <v>0</v>
      </c>
      <c r="AI243" s="72"/>
      <c r="AJ243" s="71">
        <f t="shared" si="1191"/>
        <v>0</v>
      </c>
      <c r="AK243" s="86"/>
      <c r="AL243" s="71">
        <f t="shared" si="1192"/>
        <v>0</v>
      </c>
      <c r="AM243" s="72"/>
      <c r="AN243" s="77">
        <f t="shared" si="1193"/>
        <v>0</v>
      </c>
      <c r="AO243" s="72"/>
      <c r="AP243" s="71">
        <f t="shared" si="1194"/>
        <v>0</v>
      </c>
      <c r="AQ243" s="72"/>
      <c r="AR243" s="72">
        <f t="shared" si="1195"/>
        <v>0</v>
      </c>
      <c r="AS243" s="72">
        <v>2</v>
      </c>
      <c r="AT243" s="72">
        <f t="shared" si="1196"/>
        <v>389849.59999999998</v>
      </c>
      <c r="AU243" s="72"/>
      <c r="AV243" s="71">
        <f t="shared" si="1197"/>
        <v>0</v>
      </c>
      <c r="AW243" s="72"/>
      <c r="AX243" s="71">
        <f t="shared" si="1198"/>
        <v>0</v>
      </c>
      <c r="AY243" s="72"/>
      <c r="AZ243" s="71">
        <f t="shared" si="1199"/>
        <v>0</v>
      </c>
      <c r="BA243" s="72"/>
      <c r="BB243" s="71">
        <f t="shared" si="1200"/>
        <v>0</v>
      </c>
      <c r="BC243" s="72"/>
      <c r="BD243" s="71">
        <f t="shared" si="1201"/>
        <v>0</v>
      </c>
      <c r="BE243" s="72"/>
      <c r="BF243" s="71">
        <f t="shared" si="1202"/>
        <v>0</v>
      </c>
      <c r="BG243" s="72">
        <v>1</v>
      </c>
      <c r="BH243" s="71">
        <f t="shared" si="1203"/>
        <v>233909.75999999998</v>
      </c>
      <c r="BI243" s="72"/>
      <c r="BJ243" s="71">
        <f t="shared" si="1204"/>
        <v>0</v>
      </c>
      <c r="BK243" s="72"/>
      <c r="BL243" s="71">
        <f t="shared" si="1205"/>
        <v>0</v>
      </c>
      <c r="BM243" s="72"/>
      <c r="BN243" s="71">
        <f t="shared" si="1206"/>
        <v>0</v>
      </c>
      <c r="BO243" s="72"/>
      <c r="BP243" s="71">
        <f t="shared" si="1207"/>
        <v>0</v>
      </c>
      <c r="BQ243" s="72"/>
      <c r="BR243" s="71">
        <f t="shared" si="1208"/>
        <v>0</v>
      </c>
      <c r="BS243" s="72"/>
      <c r="BT243" s="71">
        <f t="shared" si="1209"/>
        <v>0</v>
      </c>
      <c r="BU243" s="72"/>
      <c r="BV243" s="71">
        <f t="shared" si="1210"/>
        <v>0</v>
      </c>
      <c r="BW243" s="72"/>
      <c r="BX243" s="71">
        <f t="shared" si="1211"/>
        <v>0</v>
      </c>
      <c r="BY243" s="72"/>
      <c r="BZ243" s="79">
        <f t="shared" si="1212"/>
        <v>0</v>
      </c>
      <c r="CA243" s="72"/>
      <c r="CB243" s="71">
        <f t="shared" si="1213"/>
        <v>0</v>
      </c>
      <c r="CC243" s="72"/>
      <c r="CD243" s="71">
        <f t="shared" si="1214"/>
        <v>0</v>
      </c>
      <c r="CE243" s="72"/>
      <c r="CF243" s="71">
        <f t="shared" si="1215"/>
        <v>0</v>
      </c>
      <c r="CG243" s="72"/>
      <c r="CH243" s="72">
        <f t="shared" si="1216"/>
        <v>0</v>
      </c>
      <c r="CI243" s="72"/>
      <c r="CJ243" s="71">
        <f t="shared" si="1217"/>
        <v>0</v>
      </c>
      <c r="CK243" s="72"/>
      <c r="CL243" s="71">
        <f t="shared" si="1218"/>
        <v>0</v>
      </c>
      <c r="CM243" s="72"/>
      <c r="CN243" s="71">
        <f t="shared" si="1219"/>
        <v>0</v>
      </c>
      <c r="CO243" s="72"/>
      <c r="CP243" s="71">
        <f t="shared" si="1220"/>
        <v>0</v>
      </c>
      <c r="CQ243" s="72"/>
      <c r="CR243" s="71">
        <f t="shared" si="1221"/>
        <v>0</v>
      </c>
      <c r="CS243" s="72"/>
      <c r="CT243" s="71">
        <f t="shared" si="1222"/>
        <v>0</v>
      </c>
      <c r="CU243" s="72"/>
      <c r="CV243" s="71">
        <f t="shared" si="1223"/>
        <v>0</v>
      </c>
      <c r="CW243" s="86"/>
      <c r="CX243" s="71">
        <f t="shared" si="1224"/>
        <v>0</v>
      </c>
      <c r="CY243" s="72"/>
      <c r="CZ243" s="71">
        <f t="shared" si="1225"/>
        <v>0</v>
      </c>
      <c r="DA243" s="72"/>
      <c r="DB243" s="77">
        <f t="shared" si="1226"/>
        <v>0</v>
      </c>
      <c r="DC243" s="72"/>
      <c r="DD243" s="71">
        <f t="shared" si="1227"/>
        <v>0</v>
      </c>
      <c r="DE243" s="87"/>
      <c r="DF243" s="71">
        <f t="shared" si="1228"/>
        <v>0</v>
      </c>
      <c r="DG243" s="72"/>
      <c r="DH243" s="71">
        <f t="shared" si="1229"/>
        <v>0</v>
      </c>
      <c r="DI243" s="72"/>
      <c r="DJ243" s="71">
        <f t="shared" si="1230"/>
        <v>0</v>
      </c>
      <c r="DK243" s="72"/>
      <c r="DL243" s="79">
        <f t="shared" si="1231"/>
        <v>0</v>
      </c>
      <c r="DM243" s="81">
        <f t="shared" si="1126"/>
        <v>46</v>
      </c>
      <c r="DN243" s="79">
        <f t="shared" si="1126"/>
        <v>9005525.7599999998</v>
      </c>
    </row>
    <row r="244" spans="1:118" ht="26.25" customHeight="1" x14ac:dyDescent="0.25">
      <c r="A244" s="82"/>
      <c r="B244" s="83">
        <v>206</v>
      </c>
      <c r="C244" s="65" t="s">
        <v>368</v>
      </c>
      <c r="D244" s="66">
        <v>22900</v>
      </c>
      <c r="E244" s="84">
        <v>7.12</v>
      </c>
      <c r="F244" s="84"/>
      <c r="G244" s="67">
        <v>1</v>
      </c>
      <c r="H244" s="68"/>
      <c r="I244" s="66">
        <v>1.4</v>
      </c>
      <c r="J244" s="66">
        <v>1.68</v>
      </c>
      <c r="K244" s="66">
        <v>2.23</v>
      </c>
      <c r="L244" s="69">
        <v>2.57</v>
      </c>
      <c r="M244" s="72">
        <v>7</v>
      </c>
      <c r="N244" s="71">
        <f t="shared" si="1180"/>
        <v>1597870.4</v>
      </c>
      <c r="O244" s="72">
        <f>30-9</f>
        <v>21</v>
      </c>
      <c r="P244" s="72">
        <f t="shared" si="1181"/>
        <v>4793611.1999999993</v>
      </c>
      <c r="Q244" s="72"/>
      <c r="R244" s="71">
        <f t="shared" si="1182"/>
        <v>0</v>
      </c>
      <c r="S244" s="72"/>
      <c r="T244" s="71">
        <f t="shared" si="1183"/>
        <v>0</v>
      </c>
      <c r="U244" s="72"/>
      <c r="V244" s="71">
        <f t="shared" si="1184"/>
        <v>0</v>
      </c>
      <c r="W244" s="72"/>
      <c r="X244" s="71">
        <f t="shared" si="1185"/>
        <v>0</v>
      </c>
      <c r="Y244" s="72"/>
      <c r="Z244" s="71">
        <f t="shared" si="1186"/>
        <v>0</v>
      </c>
      <c r="AA244" s="72"/>
      <c r="AB244" s="71">
        <f t="shared" si="1187"/>
        <v>0</v>
      </c>
      <c r="AC244" s="72">
        <v>7</v>
      </c>
      <c r="AD244" s="71">
        <f t="shared" si="1188"/>
        <v>1597870.4</v>
      </c>
      <c r="AE244" s="92">
        <f>40+14</f>
        <v>54</v>
      </c>
      <c r="AF244" s="71">
        <f t="shared" si="1189"/>
        <v>12326428.799999999</v>
      </c>
      <c r="AG244" s="74"/>
      <c r="AH244" s="71">
        <f t="shared" si="1190"/>
        <v>0</v>
      </c>
      <c r="AI244" s="72"/>
      <c r="AJ244" s="71">
        <f t="shared" si="1191"/>
        <v>0</v>
      </c>
      <c r="AK244" s="86"/>
      <c r="AL244" s="71">
        <f t="shared" si="1192"/>
        <v>0</v>
      </c>
      <c r="AM244" s="72"/>
      <c r="AN244" s="77">
        <f t="shared" si="1193"/>
        <v>0</v>
      </c>
      <c r="AO244" s="72"/>
      <c r="AP244" s="71">
        <f t="shared" si="1194"/>
        <v>0</v>
      </c>
      <c r="AQ244" s="72"/>
      <c r="AR244" s="72">
        <f t="shared" si="1195"/>
        <v>0</v>
      </c>
      <c r="AS244" s="72">
        <v>3</v>
      </c>
      <c r="AT244" s="72">
        <f t="shared" si="1196"/>
        <v>684801.6</v>
      </c>
      <c r="AU244" s="72"/>
      <c r="AV244" s="71">
        <f t="shared" si="1197"/>
        <v>0</v>
      </c>
      <c r="AW244" s="72"/>
      <c r="AX244" s="71">
        <f t="shared" si="1198"/>
        <v>0</v>
      </c>
      <c r="AY244" s="72"/>
      <c r="AZ244" s="71">
        <f t="shared" si="1199"/>
        <v>0</v>
      </c>
      <c r="BA244" s="72"/>
      <c r="BB244" s="71">
        <f t="shared" si="1200"/>
        <v>0</v>
      </c>
      <c r="BC244" s="72"/>
      <c r="BD244" s="71">
        <f t="shared" si="1201"/>
        <v>0</v>
      </c>
      <c r="BE244" s="72"/>
      <c r="BF244" s="71">
        <f t="shared" si="1202"/>
        <v>0</v>
      </c>
      <c r="BG244" s="72"/>
      <c r="BH244" s="71">
        <f t="shared" si="1203"/>
        <v>0</v>
      </c>
      <c r="BI244" s="72"/>
      <c r="BJ244" s="71">
        <f t="shared" si="1204"/>
        <v>0</v>
      </c>
      <c r="BK244" s="72"/>
      <c r="BL244" s="71">
        <f t="shared" si="1205"/>
        <v>0</v>
      </c>
      <c r="BM244" s="72"/>
      <c r="BN244" s="71">
        <f t="shared" si="1206"/>
        <v>0</v>
      </c>
      <c r="BO244" s="72"/>
      <c r="BP244" s="71">
        <f t="shared" si="1207"/>
        <v>0</v>
      </c>
      <c r="BQ244" s="72"/>
      <c r="BR244" s="71">
        <f t="shared" si="1208"/>
        <v>0</v>
      </c>
      <c r="BS244" s="72"/>
      <c r="BT244" s="71">
        <f t="shared" si="1209"/>
        <v>0</v>
      </c>
      <c r="BU244" s="72"/>
      <c r="BV244" s="71">
        <f t="shared" si="1210"/>
        <v>0</v>
      </c>
      <c r="BW244" s="72"/>
      <c r="BX244" s="71">
        <f t="shared" si="1211"/>
        <v>0</v>
      </c>
      <c r="BY244" s="72"/>
      <c r="BZ244" s="79">
        <f t="shared" si="1212"/>
        <v>0</v>
      </c>
      <c r="CA244" s="72"/>
      <c r="CB244" s="71">
        <f t="shared" si="1213"/>
        <v>0</v>
      </c>
      <c r="CC244" s="72"/>
      <c r="CD244" s="71">
        <f t="shared" si="1214"/>
        <v>0</v>
      </c>
      <c r="CE244" s="72"/>
      <c r="CF244" s="71">
        <f t="shared" si="1215"/>
        <v>0</v>
      </c>
      <c r="CG244" s="72"/>
      <c r="CH244" s="72">
        <f t="shared" si="1216"/>
        <v>0</v>
      </c>
      <c r="CI244" s="72"/>
      <c r="CJ244" s="71">
        <f t="shared" si="1217"/>
        <v>0</v>
      </c>
      <c r="CK244" s="72"/>
      <c r="CL244" s="71">
        <f t="shared" si="1218"/>
        <v>0</v>
      </c>
      <c r="CM244" s="72"/>
      <c r="CN244" s="71">
        <f t="shared" si="1219"/>
        <v>0</v>
      </c>
      <c r="CO244" s="72"/>
      <c r="CP244" s="71">
        <f t="shared" si="1220"/>
        <v>0</v>
      </c>
      <c r="CQ244" s="72"/>
      <c r="CR244" s="71">
        <f t="shared" si="1221"/>
        <v>0</v>
      </c>
      <c r="CS244" s="72"/>
      <c r="CT244" s="71">
        <f t="shared" si="1222"/>
        <v>0</v>
      </c>
      <c r="CU244" s="72"/>
      <c r="CV244" s="71">
        <f t="shared" si="1223"/>
        <v>0</v>
      </c>
      <c r="CW244" s="86"/>
      <c r="CX244" s="71">
        <f t="shared" si="1224"/>
        <v>0</v>
      </c>
      <c r="CY244" s="72"/>
      <c r="CZ244" s="71">
        <f t="shared" si="1225"/>
        <v>0</v>
      </c>
      <c r="DA244" s="72"/>
      <c r="DB244" s="77">
        <f t="shared" si="1226"/>
        <v>0</v>
      </c>
      <c r="DC244" s="72"/>
      <c r="DD244" s="71">
        <f t="shared" si="1227"/>
        <v>0</v>
      </c>
      <c r="DE244" s="87"/>
      <c r="DF244" s="71">
        <f t="shared" si="1228"/>
        <v>0</v>
      </c>
      <c r="DG244" s="72"/>
      <c r="DH244" s="71">
        <f t="shared" si="1229"/>
        <v>0</v>
      </c>
      <c r="DI244" s="72"/>
      <c r="DJ244" s="71">
        <f t="shared" si="1230"/>
        <v>0</v>
      </c>
      <c r="DK244" s="72"/>
      <c r="DL244" s="79">
        <f t="shared" si="1231"/>
        <v>0</v>
      </c>
      <c r="DM244" s="81">
        <f t="shared" si="1126"/>
        <v>92</v>
      </c>
      <c r="DN244" s="79">
        <f t="shared" si="1126"/>
        <v>21000582.399999999</v>
      </c>
    </row>
    <row r="245" spans="1:118" ht="15.75" customHeight="1" x14ac:dyDescent="0.25">
      <c r="A245" s="82">
        <v>26</v>
      </c>
      <c r="B245" s="83"/>
      <c r="C245" s="144" t="s">
        <v>369</v>
      </c>
      <c r="D245" s="66">
        <v>22900</v>
      </c>
      <c r="E245" s="84">
        <v>0.79</v>
      </c>
      <c r="F245" s="84"/>
      <c r="G245" s="67">
        <v>1</v>
      </c>
      <c r="H245" s="68"/>
      <c r="I245" s="66">
        <v>1.4</v>
      </c>
      <c r="J245" s="66">
        <v>1.68</v>
      </c>
      <c r="K245" s="66">
        <v>2.23</v>
      </c>
      <c r="L245" s="69">
        <v>2.57</v>
      </c>
      <c r="M245" s="92">
        <f>SUM(M246)</f>
        <v>0</v>
      </c>
      <c r="N245" s="92">
        <f t="shared" ref="N245:BY245" si="1232">SUM(N246)</f>
        <v>0</v>
      </c>
      <c r="O245" s="92">
        <f t="shared" si="1232"/>
        <v>0</v>
      </c>
      <c r="P245" s="92">
        <f t="shared" si="1232"/>
        <v>0</v>
      </c>
      <c r="Q245" s="92">
        <f t="shared" si="1232"/>
        <v>0</v>
      </c>
      <c r="R245" s="92">
        <f t="shared" si="1232"/>
        <v>0</v>
      </c>
      <c r="S245" s="92">
        <f t="shared" si="1232"/>
        <v>0</v>
      </c>
      <c r="T245" s="92">
        <f t="shared" si="1232"/>
        <v>0</v>
      </c>
      <c r="U245" s="92">
        <f t="shared" si="1232"/>
        <v>0</v>
      </c>
      <c r="V245" s="92">
        <f t="shared" si="1232"/>
        <v>0</v>
      </c>
      <c r="W245" s="92">
        <f t="shared" si="1232"/>
        <v>0</v>
      </c>
      <c r="X245" s="92">
        <f t="shared" si="1232"/>
        <v>0</v>
      </c>
      <c r="Y245" s="92">
        <f t="shared" si="1232"/>
        <v>0</v>
      </c>
      <c r="Z245" s="92">
        <f t="shared" si="1232"/>
        <v>0</v>
      </c>
      <c r="AA245" s="92">
        <f t="shared" si="1232"/>
        <v>0</v>
      </c>
      <c r="AB245" s="92">
        <f t="shared" si="1232"/>
        <v>0</v>
      </c>
      <c r="AC245" s="92">
        <f t="shared" si="1232"/>
        <v>0</v>
      </c>
      <c r="AD245" s="92">
        <f t="shared" si="1232"/>
        <v>0</v>
      </c>
      <c r="AE245" s="92">
        <f t="shared" si="1232"/>
        <v>0</v>
      </c>
      <c r="AF245" s="92">
        <f t="shared" si="1232"/>
        <v>0</v>
      </c>
      <c r="AG245" s="92">
        <f t="shared" si="1232"/>
        <v>131</v>
      </c>
      <c r="AH245" s="92">
        <f t="shared" si="1232"/>
        <v>3649678.3400000003</v>
      </c>
      <c r="AI245" s="92">
        <f t="shared" si="1232"/>
        <v>0</v>
      </c>
      <c r="AJ245" s="92">
        <f t="shared" si="1232"/>
        <v>0</v>
      </c>
      <c r="AK245" s="92">
        <f t="shared" si="1232"/>
        <v>0</v>
      </c>
      <c r="AL245" s="92">
        <f t="shared" si="1232"/>
        <v>0</v>
      </c>
      <c r="AM245" s="92">
        <f t="shared" si="1232"/>
        <v>0</v>
      </c>
      <c r="AN245" s="92">
        <f t="shared" si="1232"/>
        <v>0</v>
      </c>
      <c r="AO245" s="92">
        <v>0</v>
      </c>
      <c r="AP245" s="92">
        <f t="shared" si="1232"/>
        <v>0</v>
      </c>
      <c r="AQ245" s="92">
        <f t="shared" si="1232"/>
        <v>0</v>
      </c>
      <c r="AR245" s="92">
        <f t="shared" si="1232"/>
        <v>0</v>
      </c>
      <c r="AS245" s="92">
        <f t="shared" si="1232"/>
        <v>0</v>
      </c>
      <c r="AT245" s="92">
        <f t="shared" si="1232"/>
        <v>0</v>
      </c>
      <c r="AU245" s="92">
        <f t="shared" si="1232"/>
        <v>0</v>
      </c>
      <c r="AV245" s="92">
        <f t="shared" si="1232"/>
        <v>0</v>
      </c>
      <c r="AW245" s="92">
        <f t="shared" si="1232"/>
        <v>0</v>
      </c>
      <c r="AX245" s="92">
        <f t="shared" si="1232"/>
        <v>0</v>
      </c>
      <c r="AY245" s="92">
        <f t="shared" si="1232"/>
        <v>0</v>
      </c>
      <c r="AZ245" s="92">
        <f t="shared" si="1232"/>
        <v>0</v>
      </c>
      <c r="BA245" s="92">
        <f t="shared" si="1232"/>
        <v>0</v>
      </c>
      <c r="BB245" s="92">
        <f t="shared" si="1232"/>
        <v>0</v>
      </c>
      <c r="BC245" s="92">
        <f t="shared" si="1232"/>
        <v>0</v>
      </c>
      <c r="BD245" s="92">
        <f t="shared" si="1232"/>
        <v>0</v>
      </c>
      <c r="BE245" s="92">
        <f t="shared" si="1232"/>
        <v>0</v>
      </c>
      <c r="BF245" s="92">
        <f t="shared" si="1232"/>
        <v>0</v>
      </c>
      <c r="BG245" s="92">
        <f t="shared" si="1232"/>
        <v>32</v>
      </c>
      <c r="BH245" s="92">
        <f t="shared" si="1232"/>
        <v>972572.15999999992</v>
      </c>
      <c r="BI245" s="92">
        <f t="shared" si="1232"/>
        <v>0</v>
      </c>
      <c r="BJ245" s="92">
        <f t="shared" si="1232"/>
        <v>0</v>
      </c>
      <c r="BK245" s="92">
        <f t="shared" si="1232"/>
        <v>0</v>
      </c>
      <c r="BL245" s="92">
        <f t="shared" si="1232"/>
        <v>0</v>
      </c>
      <c r="BM245" s="92">
        <f t="shared" si="1232"/>
        <v>0</v>
      </c>
      <c r="BN245" s="92">
        <f t="shared" si="1232"/>
        <v>0</v>
      </c>
      <c r="BO245" s="92">
        <f t="shared" si="1232"/>
        <v>0</v>
      </c>
      <c r="BP245" s="92">
        <f t="shared" si="1232"/>
        <v>0</v>
      </c>
      <c r="BQ245" s="92">
        <f t="shared" si="1232"/>
        <v>15</v>
      </c>
      <c r="BR245" s="92">
        <f t="shared" si="1232"/>
        <v>569866.5</v>
      </c>
      <c r="BS245" s="92">
        <f t="shared" si="1232"/>
        <v>0</v>
      </c>
      <c r="BT245" s="92">
        <f t="shared" si="1232"/>
        <v>0</v>
      </c>
      <c r="BU245" s="92">
        <f t="shared" si="1232"/>
        <v>0</v>
      </c>
      <c r="BV245" s="92">
        <f t="shared" si="1232"/>
        <v>0</v>
      </c>
      <c r="BW245" s="92">
        <f t="shared" si="1232"/>
        <v>7</v>
      </c>
      <c r="BX245" s="92">
        <f t="shared" si="1232"/>
        <v>212750.16</v>
      </c>
      <c r="BY245" s="92">
        <f t="shared" si="1232"/>
        <v>0</v>
      </c>
      <c r="BZ245" s="92">
        <f t="shared" ref="BZ245:DN245" si="1233">SUM(BZ246)</f>
        <v>0</v>
      </c>
      <c r="CA245" s="92">
        <f t="shared" si="1233"/>
        <v>0</v>
      </c>
      <c r="CB245" s="92">
        <f t="shared" si="1233"/>
        <v>0</v>
      </c>
      <c r="CC245" s="92">
        <f t="shared" si="1233"/>
        <v>0</v>
      </c>
      <c r="CD245" s="92">
        <f t="shared" si="1233"/>
        <v>0</v>
      </c>
      <c r="CE245" s="92">
        <f t="shared" si="1233"/>
        <v>0</v>
      </c>
      <c r="CF245" s="92">
        <f t="shared" si="1233"/>
        <v>0</v>
      </c>
      <c r="CG245" s="92">
        <f t="shared" si="1233"/>
        <v>0</v>
      </c>
      <c r="CH245" s="92">
        <f t="shared" si="1233"/>
        <v>0</v>
      </c>
      <c r="CI245" s="92">
        <f t="shared" si="1233"/>
        <v>0</v>
      </c>
      <c r="CJ245" s="92">
        <f t="shared" si="1233"/>
        <v>0</v>
      </c>
      <c r="CK245" s="92">
        <f t="shared" si="1233"/>
        <v>0</v>
      </c>
      <c r="CL245" s="92">
        <f t="shared" si="1233"/>
        <v>0</v>
      </c>
      <c r="CM245" s="92">
        <f t="shared" si="1233"/>
        <v>0</v>
      </c>
      <c r="CN245" s="92">
        <f t="shared" si="1233"/>
        <v>0</v>
      </c>
      <c r="CO245" s="92">
        <f t="shared" si="1233"/>
        <v>0</v>
      </c>
      <c r="CP245" s="92">
        <f t="shared" si="1233"/>
        <v>0</v>
      </c>
      <c r="CQ245" s="92">
        <f t="shared" si="1233"/>
        <v>1</v>
      </c>
      <c r="CR245" s="92">
        <f t="shared" si="1233"/>
        <v>28619.961999999996</v>
      </c>
      <c r="CS245" s="92">
        <f t="shared" si="1233"/>
        <v>2</v>
      </c>
      <c r="CT245" s="92">
        <f t="shared" si="1233"/>
        <v>57239.923999999992</v>
      </c>
      <c r="CU245" s="92">
        <f t="shared" si="1233"/>
        <v>0</v>
      </c>
      <c r="CV245" s="92">
        <f t="shared" si="1233"/>
        <v>0</v>
      </c>
      <c r="CW245" s="92">
        <f t="shared" si="1233"/>
        <v>0</v>
      </c>
      <c r="CX245" s="92">
        <f t="shared" si="1233"/>
        <v>0</v>
      </c>
      <c r="CY245" s="92">
        <f t="shared" si="1233"/>
        <v>0</v>
      </c>
      <c r="CZ245" s="92">
        <f t="shared" si="1233"/>
        <v>0</v>
      </c>
      <c r="DA245" s="92">
        <f t="shared" si="1233"/>
        <v>0</v>
      </c>
      <c r="DB245" s="95">
        <f t="shared" si="1233"/>
        <v>0</v>
      </c>
      <c r="DC245" s="92">
        <f t="shared" si="1233"/>
        <v>1</v>
      </c>
      <c r="DD245" s="92">
        <f t="shared" si="1233"/>
        <v>30392.879999999997</v>
      </c>
      <c r="DE245" s="96">
        <f t="shared" si="1233"/>
        <v>0</v>
      </c>
      <c r="DF245" s="92">
        <f t="shared" si="1233"/>
        <v>0</v>
      </c>
      <c r="DG245" s="92">
        <f t="shared" si="1233"/>
        <v>1</v>
      </c>
      <c r="DH245" s="92">
        <f t="shared" si="1233"/>
        <v>34343.954399999995</v>
      </c>
      <c r="DI245" s="92">
        <v>0</v>
      </c>
      <c r="DJ245" s="92">
        <f t="shared" si="1233"/>
        <v>0</v>
      </c>
      <c r="DK245" s="92">
        <f t="shared" si="1233"/>
        <v>10</v>
      </c>
      <c r="DL245" s="92">
        <f t="shared" si="1233"/>
        <v>557926.43999999994</v>
      </c>
      <c r="DM245" s="92">
        <f t="shared" si="1233"/>
        <v>200</v>
      </c>
      <c r="DN245" s="92">
        <f t="shared" si="1233"/>
        <v>6113390.3203999996</v>
      </c>
    </row>
    <row r="246" spans="1:118" ht="45" customHeight="1" x14ac:dyDescent="0.25">
      <c r="A246" s="82"/>
      <c r="B246" s="83">
        <v>207</v>
      </c>
      <c r="C246" s="137" t="s">
        <v>370</v>
      </c>
      <c r="D246" s="66">
        <v>22900</v>
      </c>
      <c r="E246" s="84">
        <v>0.79</v>
      </c>
      <c r="F246" s="84"/>
      <c r="G246" s="67">
        <v>1</v>
      </c>
      <c r="H246" s="68"/>
      <c r="I246" s="66">
        <v>1.4</v>
      </c>
      <c r="J246" s="66">
        <v>1.68</v>
      </c>
      <c r="K246" s="66">
        <v>2.23</v>
      </c>
      <c r="L246" s="69">
        <v>2.57</v>
      </c>
      <c r="M246" s="72"/>
      <c r="N246" s="71">
        <f t="shared" si="1058"/>
        <v>0</v>
      </c>
      <c r="O246" s="72"/>
      <c r="P246" s="72">
        <f>(O246*$D246*$E246*$G246*$I246*$P$12)</f>
        <v>0</v>
      </c>
      <c r="Q246" s="72"/>
      <c r="R246" s="71">
        <f>(Q246*$D246*$E246*$G246*$I246*$R$12)</f>
        <v>0</v>
      </c>
      <c r="S246" s="72"/>
      <c r="T246" s="71">
        <f>(S246/12*7*$D246*$E246*$G246*$I246*$T$12)+(S246/12*5*$D246*$E246*$G246*$I246*$T$13)</f>
        <v>0</v>
      </c>
      <c r="U246" s="72"/>
      <c r="V246" s="71">
        <f>(U246*$D246*$E246*$G246*$I246*$V$12)</f>
        <v>0</v>
      </c>
      <c r="W246" s="72"/>
      <c r="X246" s="71">
        <f>(W246*$D246*$E246*$G246*$I246*$X$12)</f>
        <v>0</v>
      </c>
      <c r="Y246" s="72"/>
      <c r="Z246" s="71">
        <f>(Y246*$D246*$E246*$G246*$I246*$Z$12)</f>
        <v>0</v>
      </c>
      <c r="AA246" s="72"/>
      <c r="AB246" s="71">
        <f>(AA246*$D246*$E246*$G246*$I246*$AB$12)</f>
        <v>0</v>
      </c>
      <c r="AC246" s="72"/>
      <c r="AD246" s="71">
        <f>(AC246*$D246*$E246*$G246*$I246*$AD$12)</f>
        <v>0</v>
      </c>
      <c r="AE246" s="72"/>
      <c r="AF246" s="71">
        <f>(AE246*$D246*$E246*$G246*$I246*$AF$12)</f>
        <v>0</v>
      </c>
      <c r="AG246" s="72">
        <v>131</v>
      </c>
      <c r="AH246" s="71">
        <f>(AG246*$D246*$E246*$G246*$I246*$AH$12)</f>
        <v>3649678.3400000003</v>
      </c>
      <c r="AI246" s="72"/>
      <c r="AJ246" s="71">
        <f>(AI246*$D246*$E246*$G246*$I246*$AJ$12)</f>
        <v>0</v>
      </c>
      <c r="AK246" s="86">
        <v>0</v>
      </c>
      <c r="AL246" s="71">
        <f>(AK246*$D246*$E246*$G246*$J246*$AL$12)</f>
        <v>0</v>
      </c>
      <c r="AM246" s="72"/>
      <c r="AN246" s="77">
        <f>(AM246*$D246*$E246*$G246*$J246*$AN$12)</f>
        <v>0</v>
      </c>
      <c r="AO246" s="92"/>
      <c r="AP246" s="71">
        <f>(AO246*$D246*$E246*$G246*$I246*$AP$12)</f>
        <v>0</v>
      </c>
      <c r="AQ246" s="72"/>
      <c r="AR246" s="72">
        <f>(AQ246*$D246*$E246*$G246*$I246*$AR$12)</f>
        <v>0</v>
      </c>
      <c r="AS246" s="72"/>
      <c r="AT246" s="72">
        <f>(AS246*$D246*$E246*$G246*$I246*$AT$12)</f>
        <v>0</v>
      </c>
      <c r="AU246" s="72"/>
      <c r="AV246" s="71">
        <f>(AU246*$D246*$E246*$G246*$I246*$AV$12)</f>
        <v>0</v>
      </c>
      <c r="AW246" s="72"/>
      <c r="AX246" s="71">
        <f>(AW246*$D246*$E246*$G246*$I246*$AX$12)</f>
        <v>0</v>
      </c>
      <c r="AY246" s="72"/>
      <c r="AZ246" s="71">
        <f>(AY246*$D246*$E246*$G246*$I246*$AZ$12)</f>
        <v>0</v>
      </c>
      <c r="BA246" s="72"/>
      <c r="BB246" s="71">
        <f>(BA246*$D246*$E246*$G246*$I246*$BB$12)</f>
        <v>0</v>
      </c>
      <c r="BC246" s="72"/>
      <c r="BD246" s="71">
        <f>(BC246*$D246*$E246*$G246*$I246*$BD$12)</f>
        <v>0</v>
      </c>
      <c r="BE246" s="72"/>
      <c r="BF246" s="71">
        <f>(BE246*$D246*$E246*$G246*$J246*$BF$12)</f>
        <v>0</v>
      </c>
      <c r="BG246" s="72">
        <v>32</v>
      </c>
      <c r="BH246" s="71">
        <f>(BG246*$D246*$E246*$G246*$J246*$BH$12)</f>
        <v>972572.15999999992</v>
      </c>
      <c r="BI246" s="72"/>
      <c r="BJ246" s="71">
        <f>(BI246*$D246*$E246*$G246*$J246*$BJ$12)</f>
        <v>0</v>
      </c>
      <c r="BK246" s="72"/>
      <c r="BL246" s="71">
        <f>(BK246*$D246*$E246*$G246*$J246*$BL$12)</f>
        <v>0</v>
      </c>
      <c r="BM246" s="72"/>
      <c r="BN246" s="71">
        <f>(BM246*$D246*$E246*$G246*$J246*$BN$12)</f>
        <v>0</v>
      </c>
      <c r="BO246" s="72"/>
      <c r="BP246" s="71">
        <f>(BO246*$D246*$E246*$G246*$J246*$BP$12)</f>
        <v>0</v>
      </c>
      <c r="BQ246" s="72">
        <v>15</v>
      </c>
      <c r="BR246" s="71">
        <f>(BQ246*$D246*$E246*$G246*$J246*$BR$12)</f>
        <v>569866.5</v>
      </c>
      <c r="BS246" s="72"/>
      <c r="BT246" s="71">
        <f>(BS246*$D246*$E246*$G246*$J246*$BT$12)</f>
        <v>0</v>
      </c>
      <c r="BU246" s="72"/>
      <c r="BV246" s="71">
        <f>(BU246*$D246*$E246*$G246*$J246*$BV$12)</f>
        <v>0</v>
      </c>
      <c r="BW246" s="72">
        <v>7</v>
      </c>
      <c r="BX246" s="71">
        <f>(BW246*$D246*$E246*$G246*$J246*$BX$12)</f>
        <v>212750.16</v>
      </c>
      <c r="BY246" s="72"/>
      <c r="BZ246" s="79">
        <f>(BY246*$D246*$E246*$G246*$J246*$BZ$12)</f>
        <v>0</v>
      </c>
      <c r="CA246" s="72"/>
      <c r="CB246" s="71">
        <f>(CA246*$D246*$E246*$G246*$I246*$CB$12)</f>
        <v>0</v>
      </c>
      <c r="CC246" s="72"/>
      <c r="CD246" s="71">
        <f>(CC246*$D246*$E246*$G246*$I246*$CD$12)</f>
        <v>0</v>
      </c>
      <c r="CE246" s="72"/>
      <c r="CF246" s="71">
        <f>(CE246*$D246*$E246*$G246*$I246*$CF$12)</f>
        <v>0</v>
      </c>
      <c r="CG246" s="72"/>
      <c r="CH246" s="72">
        <f>(CG246*$D246*$E246*$G246*$I246*$CH$12)</f>
        <v>0</v>
      </c>
      <c r="CI246" s="72"/>
      <c r="CJ246" s="71">
        <f>(CI246*$D246*$E246*$G246*$J246*$CJ$12)</f>
        <v>0</v>
      </c>
      <c r="CK246" s="72"/>
      <c r="CL246" s="71">
        <f>(CK246*$D246*$E246*$G246*$I246*$CL$12)</f>
        <v>0</v>
      </c>
      <c r="CM246" s="72"/>
      <c r="CN246" s="71">
        <f>(CM246*$D246*$E246*$G246*$I246*$CN$12)</f>
        <v>0</v>
      </c>
      <c r="CO246" s="72"/>
      <c r="CP246" s="71">
        <f>(CO246*$D246*$E246*$G246*$I246*$CP$12)</f>
        <v>0</v>
      </c>
      <c r="CQ246" s="72">
        <v>1</v>
      </c>
      <c r="CR246" s="71">
        <f>(CQ246*$D246*$E246*$G246*$I246*$CR$12)</f>
        <v>28619.961999999996</v>
      </c>
      <c r="CS246" s="72">
        <v>2</v>
      </c>
      <c r="CT246" s="71">
        <f>(CS246*$D246*$E246*$G246*$I246*$CT$12)</f>
        <v>57239.923999999992</v>
      </c>
      <c r="CU246" s="72"/>
      <c r="CV246" s="71">
        <f>(CU246*$D246*$E246*$G246*$J246*$CV$12)</f>
        <v>0</v>
      </c>
      <c r="CW246" s="86">
        <v>0</v>
      </c>
      <c r="CX246" s="71">
        <f>(CW246*$D246*$E246*$G246*$J246*$CX$12)</f>
        <v>0</v>
      </c>
      <c r="CY246" s="72"/>
      <c r="CZ246" s="71">
        <f>(CY246*$D246*$E246*$G246*$I246*$CZ$12)</f>
        <v>0</v>
      </c>
      <c r="DA246" s="72"/>
      <c r="DB246" s="77">
        <f>(DA246*$D246*$E246*$G246*$J246*$DB$12)</f>
        <v>0</v>
      </c>
      <c r="DC246" s="72">
        <v>1</v>
      </c>
      <c r="DD246" s="71">
        <f>(DC246*$D246*$E246*$G246*$J246*$DD$12)</f>
        <v>30392.879999999997</v>
      </c>
      <c r="DE246" s="87"/>
      <c r="DF246" s="71">
        <f>(DE246*$D246*$E246*$G246*$J246*$DF$12)</f>
        <v>0</v>
      </c>
      <c r="DG246" s="72">
        <v>1</v>
      </c>
      <c r="DH246" s="71">
        <f>(DG246*$D246*$E246*$G246*$J246*$DH$12)</f>
        <v>34343.954399999995</v>
      </c>
      <c r="DI246" s="72"/>
      <c r="DJ246" s="71">
        <f>(DI246*$D246*$E246*$G246*$K246*$DJ$12)</f>
        <v>0</v>
      </c>
      <c r="DK246" s="72">
        <v>10</v>
      </c>
      <c r="DL246" s="79">
        <f>(DK246*$D246*$E246*$G246*$L246*$DL$12)</f>
        <v>557926.43999999994</v>
      </c>
      <c r="DM246" s="81">
        <f>SUM(M246,O246,Q246,S246,U246,W246,Y246,AA246,AC246,AE246,AG246,AI246,AK246,AO246,AQ246,CE246,AS246,AU246,AW246,AY246,BA246,CI246,BC246,BE246,BG246,BK246,AM246,BM246,BO246,BQ246,BS246,BU246,BW246,BY246,CA246,CC246,CG246,CK246,CM246,CO246,CQ246,CS246,CU246,CW246,BI246,CY246,DA246,DC246,DE246,DG246,DI246,DK246)</f>
        <v>200</v>
      </c>
      <c r="DN246" s="79">
        <f>SUM(N246,P246,R246,T246,V246,X246,Z246,AB246,AD246,AF246,AH246,AJ246,AL246,AP246,AR246,CF246,AT246,AV246,AX246,AZ246,BB246,CJ246,BD246,BF246,BH246,BL246,AN246,BN246,BP246,BR246,BT246,BV246,BX246,BZ246,CB246,CD246,CH246,CL246,CN246,CP246,CR246,CT246,CV246,CX246,BJ246,CZ246,DB246,DD246,DF246,DH246,DJ246,DL246)</f>
        <v>6113390.3203999996</v>
      </c>
    </row>
    <row r="247" spans="1:118" ht="15.75" customHeight="1" x14ac:dyDescent="0.25">
      <c r="A247" s="82">
        <v>27</v>
      </c>
      <c r="B247" s="83"/>
      <c r="C247" s="144" t="s">
        <v>371</v>
      </c>
      <c r="D247" s="66">
        <v>22900</v>
      </c>
      <c r="E247" s="88">
        <v>0.73</v>
      </c>
      <c r="F247" s="88"/>
      <c r="G247" s="67">
        <v>1</v>
      </c>
      <c r="H247" s="68"/>
      <c r="I247" s="66">
        <v>1.4</v>
      </c>
      <c r="J247" s="66">
        <v>1.68</v>
      </c>
      <c r="K247" s="66">
        <v>2.23</v>
      </c>
      <c r="L247" s="69">
        <v>2.57</v>
      </c>
      <c r="M247" s="92">
        <f>SUM(M248:M261)</f>
        <v>1219</v>
      </c>
      <c r="N247" s="92">
        <f t="shared" ref="N247:BY247" si="1234">SUM(N248:N261)</f>
        <v>36996727.039999999</v>
      </c>
      <c r="O247" s="92">
        <f t="shared" si="1234"/>
        <v>1009</v>
      </c>
      <c r="P247" s="92">
        <f t="shared" si="1234"/>
        <v>28148615.879999995</v>
      </c>
      <c r="Q247" s="92">
        <f t="shared" si="1234"/>
        <v>287</v>
      </c>
      <c r="R247" s="92">
        <f t="shared" si="1234"/>
        <v>12872731.199999999</v>
      </c>
      <c r="S247" s="92">
        <f t="shared" si="1234"/>
        <v>1</v>
      </c>
      <c r="T247" s="92">
        <f t="shared" si="1234"/>
        <v>35933.916666666664</v>
      </c>
      <c r="U247" s="92">
        <f t="shared" si="1234"/>
        <v>5</v>
      </c>
      <c r="V247" s="92">
        <f t="shared" si="1234"/>
        <v>176330</v>
      </c>
      <c r="W247" s="92">
        <f t="shared" si="1234"/>
        <v>0</v>
      </c>
      <c r="X247" s="92">
        <f t="shared" si="1234"/>
        <v>0</v>
      </c>
      <c r="Y247" s="92">
        <f t="shared" si="1234"/>
        <v>0</v>
      </c>
      <c r="Z247" s="92">
        <f t="shared" si="1234"/>
        <v>0</v>
      </c>
      <c r="AA247" s="92">
        <f t="shared" si="1234"/>
        <v>0</v>
      </c>
      <c r="AB247" s="92">
        <f t="shared" si="1234"/>
        <v>0</v>
      </c>
      <c r="AC247" s="92">
        <f t="shared" si="1234"/>
        <v>315</v>
      </c>
      <c r="AD247" s="92">
        <f t="shared" si="1234"/>
        <v>8762254.4800000004</v>
      </c>
      <c r="AE247" s="92">
        <f t="shared" si="1234"/>
        <v>600</v>
      </c>
      <c r="AF247" s="92">
        <f t="shared" si="1234"/>
        <v>31720163.999999996</v>
      </c>
      <c r="AG247" s="92">
        <f t="shared" si="1234"/>
        <v>0</v>
      </c>
      <c r="AH247" s="92">
        <f t="shared" si="1234"/>
        <v>0</v>
      </c>
      <c r="AI247" s="92">
        <f t="shared" si="1234"/>
        <v>2321</v>
      </c>
      <c r="AJ247" s="92">
        <f t="shared" si="1234"/>
        <v>76830443.480000004</v>
      </c>
      <c r="AK247" s="92">
        <f t="shared" si="1234"/>
        <v>0</v>
      </c>
      <c r="AL247" s="92">
        <f t="shared" si="1234"/>
        <v>0</v>
      </c>
      <c r="AM247" s="92">
        <f t="shared" si="1234"/>
        <v>195</v>
      </c>
      <c r="AN247" s="92">
        <f t="shared" si="1234"/>
        <v>5545777.2719999999</v>
      </c>
      <c r="AO247" s="92">
        <v>26</v>
      </c>
      <c r="AP247" s="92">
        <f t="shared" si="1234"/>
        <v>624208.19999999995</v>
      </c>
      <c r="AQ247" s="92">
        <f t="shared" si="1234"/>
        <v>90</v>
      </c>
      <c r="AR247" s="92">
        <f t="shared" si="1234"/>
        <v>2032283.4</v>
      </c>
      <c r="AS247" s="92">
        <f t="shared" si="1234"/>
        <v>1881</v>
      </c>
      <c r="AT247" s="92">
        <f t="shared" si="1234"/>
        <v>45195703.350000009</v>
      </c>
      <c r="AU247" s="92">
        <f t="shared" si="1234"/>
        <v>0</v>
      </c>
      <c r="AV247" s="92">
        <f t="shared" si="1234"/>
        <v>0</v>
      </c>
      <c r="AW247" s="92">
        <f t="shared" si="1234"/>
        <v>0</v>
      </c>
      <c r="AX247" s="92">
        <f t="shared" si="1234"/>
        <v>0</v>
      </c>
      <c r="AY247" s="92">
        <f t="shared" si="1234"/>
        <v>0</v>
      </c>
      <c r="AZ247" s="92">
        <f t="shared" si="1234"/>
        <v>0</v>
      </c>
      <c r="BA247" s="92">
        <f t="shared" si="1234"/>
        <v>600</v>
      </c>
      <c r="BB247" s="92">
        <f t="shared" si="1234"/>
        <v>14215532.24</v>
      </c>
      <c r="BC247" s="92">
        <f t="shared" si="1234"/>
        <v>403</v>
      </c>
      <c r="BD247" s="92">
        <f t="shared" si="1234"/>
        <v>9530668.5599999987</v>
      </c>
      <c r="BE247" s="92">
        <f t="shared" si="1234"/>
        <v>1736</v>
      </c>
      <c r="BF247" s="92">
        <f t="shared" si="1234"/>
        <v>50979939.695999995</v>
      </c>
      <c r="BG247" s="92">
        <f t="shared" si="1234"/>
        <v>837</v>
      </c>
      <c r="BH247" s="92">
        <f t="shared" si="1234"/>
        <v>23261979.384</v>
      </c>
      <c r="BI247" s="92">
        <f t="shared" si="1234"/>
        <v>885</v>
      </c>
      <c r="BJ247" s="92">
        <f t="shared" si="1234"/>
        <v>25028536.68</v>
      </c>
      <c r="BK247" s="92">
        <f t="shared" si="1234"/>
        <v>0</v>
      </c>
      <c r="BL247" s="92">
        <f t="shared" si="1234"/>
        <v>0</v>
      </c>
      <c r="BM247" s="92">
        <f t="shared" si="1234"/>
        <v>1379</v>
      </c>
      <c r="BN247" s="92">
        <f t="shared" si="1234"/>
        <v>39534134.975999996</v>
      </c>
      <c r="BO247" s="92">
        <f t="shared" si="1234"/>
        <v>522</v>
      </c>
      <c r="BP247" s="92">
        <f t="shared" si="1234"/>
        <v>14494710.720000001</v>
      </c>
      <c r="BQ247" s="92">
        <f t="shared" si="1234"/>
        <v>567</v>
      </c>
      <c r="BR247" s="92">
        <f t="shared" si="1234"/>
        <v>16349445.84</v>
      </c>
      <c r="BS247" s="92">
        <f t="shared" si="1234"/>
        <v>933</v>
      </c>
      <c r="BT247" s="92">
        <f t="shared" si="1234"/>
        <v>26801018.663999997</v>
      </c>
      <c r="BU247" s="92">
        <f t="shared" si="1234"/>
        <v>658</v>
      </c>
      <c r="BV247" s="92">
        <f t="shared" si="1234"/>
        <v>19569936.960000001</v>
      </c>
      <c r="BW247" s="92">
        <f t="shared" si="1234"/>
        <v>813</v>
      </c>
      <c r="BX247" s="92">
        <f t="shared" si="1234"/>
        <v>22917770.400000002</v>
      </c>
      <c r="BY247" s="92">
        <f t="shared" si="1234"/>
        <v>875</v>
      </c>
      <c r="BZ247" s="92">
        <f t="shared" ref="BZ247:DN247" si="1235">SUM(BZ248:BZ261)</f>
        <v>26465658.239999998</v>
      </c>
      <c r="CA247" s="92">
        <f t="shared" si="1235"/>
        <v>514</v>
      </c>
      <c r="CB247" s="92">
        <f t="shared" si="1235"/>
        <v>12355603.4</v>
      </c>
      <c r="CC247" s="92">
        <f t="shared" si="1235"/>
        <v>543</v>
      </c>
      <c r="CD247" s="92">
        <f t="shared" si="1235"/>
        <v>13034313.6</v>
      </c>
      <c r="CE247" s="92">
        <f t="shared" si="1235"/>
        <v>0</v>
      </c>
      <c r="CF247" s="92">
        <f t="shared" si="1235"/>
        <v>0</v>
      </c>
      <c r="CG247" s="92">
        <f t="shared" si="1235"/>
        <v>0</v>
      </c>
      <c r="CH247" s="92">
        <f t="shared" si="1235"/>
        <v>0</v>
      </c>
      <c r="CI247" s="92">
        <f t="shared" si="1235"/>
        <v>0</v>
      </c>
      <c r="CJ247" s="92">
        <f t="shared" si="1235"/>
        <v>0</v>
      </c>
      <c r="CK247" s="92">
        <f t="shared" si="1235"/>
        <v>171</v>
      </c>
      <c r="CL247" s="92">
        <f t="shared" si="1235"/>
        <v>3580236.3799999994</v>
      </c>
      <c r="CM247" s="92">
        <f t="shared" si="1235"/>
        <v>94</v>
      </c>
      <c r="CN247" s="92">
        <f t="shared" si="1235"/>
        <v>2292257.94</v>
      </c>
      <c r="CO247" s="92">
        <f t="shared" si="1235"/>
        <v>686</v>
      </c>
      <c r="CP247" s="92">
        <f t="shared" si="1235"/>
        <v>16828582.540000003</v>
      </c>
      <c r="CQ247" s="92">
        <f t="shared" si="1235"/>
        <v>606</v>
      </c>
      <c r="CR247" s="92">
        <f t="shared" si="1235"/>
        <v>14594622.503999999</v>
      </c>
      <c r="CS247" s="92">
        <f t="shared" si="1235"/>
        <v>1335</v>
      </c>
      <c r="CT247" s="92">
        <f t="shared" si="1235"/>
        <v>32504617.697999995</v>
      </c>
      <c r="CU247" s="92">
        <f t="shared" si="1235"/>
        <v>402</v>
      </c>
      <c r="CV247" s="92">
        <f t="shared" si="1235"/>
        <v>11400792.479999999</v>
      </c>
      <c r="CW247" s="92">
        <f t="shared" si="1235"/>
        <v>578</v>
      </c>
      <c r="CX247" s="92">
        <f t="shared" si="1235"/>
        <v>15795602.928000001</v>
      </c>
      <c r="CY247" s="92">
        <f t="shared" si="1235"/>
        <v>0</v>
      </c>
      <c r="CZ247" s="92">
        <f t="shared" si="1235"/>
        <v>0</v>
      </c>
      <c r="DA247" s="92">
        <f t="shared" si="1235"/>
        <v>23</v>
      </c>
      <c r="DB247" s="95">
        <f t="shared" si="1235"/>
        <v>676299.28799999994</v>
      </c>
      <c r="DC247" s="92">
        <f t="shared" si="1235"/>
        <v>147</v>
      </c>
      <c r="DD247" s="92">
        <f t="shared" si="1235"/>
        <v>4278471.12</v>
      </c>
      <c r="DE247" s="96">
        <f t="shared" si="1235"/>
        <v>25</v>
      </c>
      <c r="DF247" s="92">
        <f t="shared" si="1235"/>
        <v>812682.52799999993</v>
      </c>
      <c r="DG247" s="92">
        <f t="shared" si="1235"/>
        <v>622</v>
      </c>
      <c r="DH247" s="92">
        <f t="shared" si="1235"/>
        <v>18297448.6296</v>
      </c>
      <c r="DI247" s="92">
        <v>242</v>
      </c>
      <c r="DJ247" s="92">
        <f t="shared" si="1235"/>
        <v>9028237.0639999993</v>
      </c>
      <c r="DK247" s="92">
        <f t="shared" si="1235"/>
        <v>240</v>
      </c>
      <c r="DL247" s="92">
        <f t="shared" si="1235"/>
        <v>10650980.528000001</v>
      </c>
      <c r="DM247" s="92">
        <f t="shared" si="1235"/>
        <v>24385</v>
      </c>
      <c r="DN247" s="92">
        <f t="shared" si="1235"/>
        <v>704221253.20626652</v>
      </c>
    </row>
    <row r="248" spans="1:118" s="8" customFormat="1" ht="50.25" customHeight="1" x14ac:dyDescent="0.25">
      <c r="A248" s="82"/>
      <c r="B248" s="83">
        <v>208</v>
      </c>
      <c r="C248" s="65" t="s">
        <v>372</v>
      </c>
      <c r="D248" s="66">
        <v>22900</v>
      </c>
      <c r="E248" s="66">
        <v>0.74</v>
      </c>
      <c r="F248" s="66"/>
      <c r="G248" s="67">
        <v>1</v>
      </c>
      <c r="H248" s="68"/>
      <c r="I248" s="66">
        <v>1.4</v>
      </c>
      <c r="J248" s="66">
        <v>1.68</v>
      </c>
      <c r="K248" s="66">
        <v>2.23</v>
      </c>
      <c r="L248" s="69">
        <v>2.57</v>
      </c>
      <c r="M248" s="72">
        <v>76</v>
      </c>
      <c r="N248" s="71">
        <f>(M248*$D248*$E248*$G248*$I248)</f>
        <v>1803054.4</v>
      </c>
      <c r="O248" s="72">
        <v>8</v>
      </c>
      <c r="P248" s="72">
        <f>(O248*$D248*$E248*$G248*$I248)</f>
        <v>189795.19999999998</v>
      </c>
      <c r="Q248" s="72">
        <v>64</v>
      </c>
      <c r="R248" s="71">
        <f>(Q248*$D248*$E248*$G248*$I248)</f>
        <v>1518361.5999999999</v>
      </c>
      <c r="S248" s="72"/>
      <c r="T248" s="71">
        <f>(S248*$D248*$E248*$G248*$I248)</f>
        <v>0</v>
      </c>
      <c r="U248" s="72">
        <v>0</v>
      </c>
      <c r="V248" s="71">
        <f>(U248*$D248*$E248*$G248*$I248)</f>
        <v>0</v>
      </c>
      <c r="W248" s="72">
        <v>0</v>
      </c>
      <c r="X248" s="71">
        <f>(W248*$D248*$E248*$G248*$I248)</f>
        <v>0</v>
      </c>
      <c r="Y248" s="72"/>
      <c r="Z248" s="71">
        <f>(Y248*$D248*$E248*$G248*$I248)</f>
        <v>0</v>
      </c>
      <c r="AA248" s="72">
        <v>0</v>
      </c>
      <c r="AB248" s="71">
        <f>(AA248*$D248*$E248*$G248*$I248)</f>
        <v>0</v>
      </c>
      <c r="AC248" s="72">
        <v>5</v>
      </c>
      <c r="AD248" s="71">
        <f>(AC248*$D248*$E248*$G248*$I248)</f>
        <v>118621.99999999999</v>
      </c>
      <c r="AE248" s="72"/>
      <c r="AF248" s="71">
        <f>(AE248*$D248*$E248*$G248*$I248)</f>
        <v>0</v>
      </c>
      <c r="AG248" s="74"/>
      <c r="AH248" s="71">
        <f>(AG248*$D248*$E248*$G248*$I248)</f>
        <v>0</v>
      </c>
      <c r="AI248" s="72">
        <v>43</v>
      </c>
      <c r="AJ248" s="71">
        <f>(AI248*$D248*$E248*$G248*$I248)</f>
        <v>1020149.2</v>
      </c>
      <c r="AK248" s="85"/>
      <c r="AL248" s="71">
        <f>(AK248*$D248*$E248*$G248*$J248)</f>
        <v>0</v>
      </c>
      <c r="AM248" s="72">
        <v>2</v>
      </c>
      <c r="AN248" s="77">
        <f>(AM248*$D248*$E248*$G248*$J248)</f>
        <v>56938.559999999998</v>
      </c>
      <c r="AO248" s="72">
        <v>3</v>
      </c>
      <c r="AP248" s="71">
        <f>(AO248*$D248*$E248*$G248*$I248)</f>
        <v>71173.2</v>
      </c>
      <c r="AQ248" s="72">
        <v>4</v>
      </c>
      <c r="AR248" s="72">
        <f>(AQ248*$D248*$E248*$G248*$I248)</f>
        <v>94897.599999999991</v>
      </c>
      <c r="AS248" s="72">
        <v>125</v>
      </c>
      <c r="AT248" s="72">
        <f>(AS248*$D248*$E248*$G248*$I248)</f>
        <v>2965550</v>
      </c>
      <c r="AU248" s="72">
        <v>0</v>
      </c>
      <c r="AV248" s="71">
        <f>(AU248*$D248*$E248*$G248*$I248)</f>
        <v>0</v>
      </c>
      <c r="AW248" s="72">
        <v>0</v>
      </c>
      <c r="AX248" s="71">
        <f>(AW248*$D248*$E248*$G248*$I248)</f>
        <v>0</v>
      </c>
      <c r="AY248" s="72">
        <v>0</v>
      </c>
      <c r="AZ248" s="71">
        <f>(AY248*$D248*$E248*$G248*$I248)</f>
        <v>0</v>
      </c>
      <c r="BA248" s="72">
        <v>40</v>
      </c>
      <c r="BB248" s="71">
        <f>(BA248*$D248*$E248*$G248*$I248)</f>
        <v>948975.99999999988</v>
      </c>
      <c r="BC248" s="72">
        <v>7</v>
      </c>
      <c r="BD248" s="71">
        <f>(BC248*$D248*$E248*$G248*$I248)</f>
        <v>166070.79999999999</v>
      </c>
      <c r="BE248" s="72">
        <v>89</v>
      </c>
      <c r="BF248" s="71">
        <f>(BE248*$D248*$E248*$G248*$J248)</f>
        <v>2533765.92</v>
      </c>
      <c r="BG248" s="72">
        <v>85</v>
      </c>
      <c r="BH248" s="71">
        <f>(BG248*$D248*$E248*$G248*$J248)</f>
        <v>2419888.7999999998</v>
      </c>
      <c r="BI248" s="72">
        <v>260</v>
      </c>
      <c r="BJ248" s="71">
        <f>(BI248*$D248*$E248*$G248*$J248)</f>
        <v>7402012.7999999998</v>
      </c>
      <c r="BK248" s="72">
        <v>0</v>
      </c>
      <c r="BL248" s="71">
        <f>(BK248*$D248*$E248*$G248*$J248)</f>
        <v>0</v>
      </c>
      <c r="BM248" s="72">
        <v>50</v>
      </c>
      <c r="BN248" s="71">
        <f>(BM248*$D248*$E248*$G248*$J248)</f>
        <v>1423464</v>
      </c>
      <c r="BO248" s="89">
        <v>28</v>
      </c>
      <c r="BP248" s="71">
        <f>(BO248*$D248*$E248*$G248*$J248)</f>
        <v>797139.84</v>
      </c>
      <c r="BQ248" s="72">
        <v>8</v>
      </c>
      <c r="BR248" s="71">
        <f>(BQ248*$D248*$E248*$G248*$J248)</f>
        <v>227754.23999999999</v>
      </c>
      <c r="BS248" s="72">
        <v>47</v>
      </c>
      <c r="BT248" s="71">
        <f>(BS248*$D248*$E248*$G248*$J248)</f>
        <v>1338056.1599999999</v>
      </c>
      <c r="BU248" s="72">
        <v>48</v>
      </c>
      <c r="BV248" s="71">
        <f>(BU248*$D248*$E248*$G248*$J248)</f>
        <v>1366525.44</v>
      </c>
      <c r="BW248" s="72">
        <v>90</v>
      </c>
      <c r="BX248" s="71">
        <f>(BW248*$D248*$E248*$G248*$J248)</f>
        <v>2562235.1999999997</v>
      </c>
      <c r="BY248" s="72">
        <v>17</v>
      </c>
      <c r="BZ248" s="79">
        <f>(BY248*$D248*$E248*$G248*$J248)</f>
        <v>483977.76</v>
      </c>
      <c r="CA248" s="72">
        <v>5</v>
      </c>
      <c r="CB248" s="71">
        <f>(CA248*$D248*$E248*$G248*$I248)</f>
        <v>118621.99999999999</v>
      </c>
      <c r="CC248" s="72">
        <v>60</v>
      </c>
      <c r="CD248" s="71">
        <f>(CC248*$D248*$E248*$G248*$I248)</f>
        <v>1423464</v>
      </c>
      <c r="CE248" s="72">
        <v>0</v>
      </c>
      <c r="CF248" s="71">
        <f>(CE248*$D248*$E248*$G248*$I248)</f>
        <v>0</v>
      </c>
      <c r="CG248" s="72"/>
      <c r="CH248" s="72">
        <f>(CG248*$D248*$E248*$G248*$I248)</f>
        <v>0</v>
      </c>
      <c r="CI248" s="72"/>
      <c r="CJ248" s="71">
        <f>(CI248*$D248*$E248*$G248*$J248)</f>
        <v>0</v>
      </c>
      <c r="CK248" s="72">
        <v>11</v>
      </c>
      <c r="CL248" s="71">
        <f>(CK248*$D248*$E248*$G248*$I248)</f>
        <v>260968.4</v>
      </c>
      <c r="CM248" s="72">
        <v>3</v>
      </c>
      <c r="CN248" s="71">
        <f>(CM248*$D248*$E248*$G248*$I248)</f>
        <v>71173.2</v>
      </c>
      <c r="CO248" s="72">
        <v>8</v>
      </c>
      <c r="CP248" s="71">
        <f>(CO248*$D248*$E248*$G248*$I248)</f>
        <v>189795.19999999998</v>
      </c>
      <c r="CQ248" s="72">
        <v>24</v>
      </c>
      <c r="CR248" s="71">
        <f>(CQ248*$D248*$E248*$G248*$I248)</f>
        <v>569385.6</v>
      </c>
      <c r="CS248" s="72">
        <v>70</v>
      </c>
      <c r="CT248" s="71">
        <f>(CS248*$D248*$E248*$G248*$I248)</f>
        <v>1660708</v>
      </c>
      <c r="CU248" s="72">
        <v>1</v>
      </c>
      <c r="CV248" s="71">
        <f>(CU248*$D248*$E248*$G248*$J248)</f>
        <v>28469.279999999999</v>
      </c>
      <c r="CW248" s="86">
        <v>20</v>
      </c>
      <c r="CX248" s="71">
        <f>(CW248*$D248*$E248*$G248*$J248)</f>
        <v>569385.6</v>
      </c>
      <c r="CY248" s="72"/>
      <c r="CZ248" s="71">
        <f>(CY248*$D248*$E248*$G248*$I248)</f>
        <v>0</v>
      </c>
      <c r="DA248" s="72"/>
      <c r="DB248" s="77">
        <f>(DA248*$D248*$E248*$G248*$J248)</f>
        <v>0</v>
      </c>
      <c r="DC248" s="72">
        <v>3</v>
      </c>
      <c r="DD248" s="71">
        <f>(DC248*$D248*$E248*$G248*$J248)</f>
        <v>85407.84</v>
      </c>
      <c r="DE248" s="87"/>
      <c r="DF248" s="71">
        <f>(DE248*$D248*$E248*$G248*$J248)</f>
        <v>0</v>
      </c>
      <c r="DG248" s="72">
        <v>35</v>
      </c>
      <c r="DH248" s="71">
        <f>(DG248*$D248*$E248*$G248*$J248)</f>
        <v>996424.79999999993</v>
      </c>
      <c r="DI248" s="72">
        <v>8</v>
      </c>
      <c r="DJ248" s="71">
        <f>(DI248*$D248*$E248*$G248*$K248)</f>
        <v>302316.64</v>
      </c>
      <c r="DK248" s="72">
        <v>40</v>
      </c>
      <c r="DL248" s="79">
        <f>(DK248*$D248*$E248*$G248*$L248)</f>
        <v>1742048.7999999998</v>
      </c>
      <c r="DM248" s="81">
        <f t="shared" ref="DM248:DN261" si="1236">SUM(M248,O248,Q248,S248,U248,W248,Y248,AA248,AC248,AE248,AG248,AI248,AK248,AO248,AQ248,CE248,AS248,AU248,AW248,AY248,BA248,CI248,BC248,BE248,BG248,BK248,AM248,BM248,BO248,BQ248,BS248,BU248,BW248,BY248,CA248,CC248,CG248,CK248,CM248,CO248,CQ248,CS248,CU248,CW248,BI248,CY248,DA248,DC248,DE248,DG248,DI248,DK248)</f>
        <v>1387</v>
      </c>
      <c r="DN248" s="79">
        <f t="shared" si="1236"/>
        <v>37526578.079999998</v>
      </c>
    </row>
    <row r="249" spans="1:118" s="8" customFormat="1" ht="54.75" customHeight="1" x14ac:dyDescent="0.25">
      <c r="A249" s="82"/>
      <c r="B249" s="83">
        <v>209</v>
      </c>
      <c r="C249" s="65" t="s">
        <v>373</v>
      </c>
      <c r="D249" s="66">
        <v>22900</v>
      </c>
      <c r="E249" s="84">
        <v>0.69</v>
      </c>
      <c r="F249" s="84"/>
      <c r="G249" s="67">
        <v>1</v>
      </c>
      <c r="H249" s="68"/>
      <c r="I249" s="66">
        <v>1.4</v>
      </c>
      <c r="J249" s="66">
        <v>1.68</v>
      </c>
      <c r="K249" s="66">
        <v>2.23</v>
      </c>
      <c r="L249" s="69">
        <v>2.57</v>
      </c>
      <c r="M249" s="72">
        <v>13</v>
      </c>
      <c r="N249" s="71">
        <f t="shared" si="1058"/>
        <v>316336.01999999996</v>
      </c>
      <c r="O249" s="72">
        <v>0</v>
      </c>
      <c r="P249" s="72">
        <f>(O249*$D249*$E249*$G249*$I249*$P$12)</f>
        <v>0</v>
      </c>
      <c r="Q249" s="72"/>
      <c r="R249" s="71">
        <f>(Q249*$D249*$E249*$G249*$I249*$R$12)</f>
        <v>0</v>
      </c>
      <c r="S249" s="72"/>
      <c r="T249" s="71">
        <f>(S249/12*7*$D249*$E249*$G249*$I249*$T$12)+(S249/12*5*$D249*$E249*$G249*$I249*$T$13)</f>
        <v>0</v>
      </c>
      <c r="U249" s="72"/>
      <c r="V249" s="71">
        <f>(U249*$D249*$E249*$G249*$I249*$V$12)</f>
        <v>0</v>
      </c>
      <c r="W249" s="72">
        <v>0</v>
      </c>
      <c r="X249" s="71">
        <f>(W249*$D249*$E249*$G249*$I249*$X$12)</f>
        <v>0</v>
      </c>
      <c r="Y249" s="72"/>
      <c r="Z249" s="71">
        <f>(Y249*$D249*$E249*$G249*$I249*$Z$12)</f>
        <v>0</v>
      </c>
      <c r="AA249" s="72">
        <v>0</v>
      </c>
      <c r="AB249" s="71">
        <f>(AA249*$D249*$E249*$G249*$I249*$AB$12)</f>
        <v>0</v>
      </c>
      <c r="AC249" s="72">
        <v>7</v>
      </c>
      <c r="AD249" s="71">
        <f>(AC249*$D249*$E249*$G249*$I249*$AD$12)</f>
        <v>170334.77999999997</v>
      </c>
      <c r="AE249" s="72"/>
      <c r="AF249" s="71">
        <f>(AE249*$D249*$E249*$G249*$I249*$AF$12)</f>
        <v>0</v>
      </c>
      <c r="AG249" s="74"/>
      <c r="AH249" s="71">
        <f>(AG249*$D249*$E249*$G249*$I249*$AH$12)</f>
        <v>0</v>
      </c>
      <c r="AI249" s="72">
        <v>10</v>
      </c>
      <c r="AJ249" s="71">
        <f>(AI249*$D249*$E249*$G249*$I249*$AJ$12)</f>
        <v>243335.40000000002</v>
      </c>
      <c r="AK249" s="86"/>
      <c r="AL249" s="71">
        <f>(AK249*$D249*$E249*$G249*$J249*$AL$12)</f>
        <v>0</v>
      </c>
      <c r="AM249" s="72"/>
      <c r="AN249" s="77">
        <f>(AM249*$D249*$E249*$G249*$J249*$AN$12)</f>
        <v>0</v>
      </c>
      <c r="AO249" s="72"/>
      <c r="AP249" s="71">
        <f>(AO249*$D249*$E249*$G249*$I249*$AP$12)</f>
        <v>0</v>
      </c>
      <c r="AQ249" s="72">
        <v>3</v>
      </c>
      <c r="AR249" s="72">
        <f>(AQ249*$D249*$E249*$G249*$I249*$AR$12)</f>
        <v>59727.779999999984</v>
      </c>
      <c r="AS249" s="72">
        <v>4</v>
      </c>
      <c r="AT249" s="72">
        <f>(AS249*$D249*$E249*$G249*$I249*$AT$12)</f>
        <v>101758.43999999999</v>
      </c>
      <c r="AU249" s="72">
        <v>0</v>
      </c>
      <c r="AV249" s="71">
        <f>(AU249*$D249*$E249*$G249*$I249*$AV$12)</f>
        <v>0</v>
      </c>
      <c r="AW249" s="72">
        <v>0</v>
      </c>
      <c r="AX249" s="71">
        <f>(AW249*$D249*$E249*$G249*$I249*$AX$12)</f>
        <v>0</v>
      </c>
      <c r="AY249" s="72">
        <v>0</v>
      </c>
      <c r="AZ249" s="71">
        <f>(AY249*$D249*$E249*$G249*$I249*$AZ$12)</f>
        <v>0</v>
      </c>
      <c r="BA249" s="72"/>
      <c r="BB249" s="71">
        <f>(BA249*$D249*$E249*$G249*$I249*$BB$12)</f>
        <v>0</v>
      </c>
      <c r="BC249" s="72">
        <v>1</v>
      </c>
      <c r="BD249" s="71">
        <f>(BC249*$D249*$E249*$G249*$I249*$BD$12)</f>
        <v>24333.54</v>
      </c>
      <c r="BE249" s="72">
        <v>2</v>
      </c>
      <c r="BF249" s="71">
        <f>(BE249*$D249*$E249*$G249*$J249*$BF$12)</f>
        <v>53091.359999999993</v>
      </c>
      <c r="BG249" s="72"/>
      <c r="BH249" s="71">
        <f>(BG249*$D249*$E249*$G249*$J249*$BH$12)</f>
        <v>0</v>
      </c>
      <c r="BI249" s="72"/>
      <c r="BJ249" s="71">
        <f>(BI249*$D249*$E249*$G249*$J249*$BJ$12)</f>
        <v>0</v>
      </c>
      <c r="BK249" s="72">
        <v>0</v>
      </c>
      <c r="BL249" s="71">
        <f>(BK249*$D249*$E249*$G249*$J249*$BL$12)</f>
        <v>0</v>
      </c>
      <c r="BM249" s="72">
        <v>10</v>
      </c>
      <c r="BN249" s="71">
        <f>(BM249*$D249*$E249*$G249*$J249*$BN$12)</f>
        <v>292002.48000000004</v>
      </c>
      <c r="BO249" s="89"/>
      <c r="BP249" s="71">
        <f>(BO249*$D249*$E249*$G249*$J249*$BP$12)</f>
        <v>0</v>
      </c>
      <c r="BQ249" s="72"/>
      <c r="BR249" s="71">
        <f>(BQ249*$D249*$E249*$G249*$J249*$BR$12)</f>
        <v>0</v>
      </c>
      <c r="BS249" s="72"/>
      <c r="BT249" s="71">
        <f>(BS249*$D249*$E249*$G249*$J249*$BT$12)</f>
        <v>0</v>
      </c>
      <c r="BU249" s="72"/>
      <c r="BV249" s="71">
        <f>(BU249*$D249*$E249*$G249*$J249*$BV$12)</f>
        <v>0</v>
      </c>
      <c r="BW249" s="72"/>
      <c r="BX249" s="71">
        <f>(BW249*$D249*$E249*$G249*$J249*$BX$12)</f>
        <v>0</v>
      </c>
      <c r="BY249" s="72">
        <v>3</v>
      </c>
      <c r="BZ249" s="79">
        <f>(BY249*$D249*$E249*$G249*$J249*$BZ$12)</f>
        <v>79637.039999999979</v>
      </c>
      <c r="CA249" s="72">
        <v>0</v>
      </c>
      <c r="CB249" s="71">
        <f>(CA249*$D249*$E249*$G249*$I249*$CB$12)</f>
        <v>0</v>
      </c>
      <c r="CC249" s="72"/>
      <c r="CD249" s="71">
        <f>(CC249*$D249*$E249*$G249*$I249*$CD$12)</f>
        <v>0</v>
      </c>
      <c r="CE249" s="72">
        <v>0</v>
      </c>
      <c r="CF249" s="71">
        <f>(CE249*$D249*$E249*$G249*$I249*$CF$12)</f>
        <v>0</v>
      </c>
      <c r="CG249" s="72"/>
      <c r="CH249" s="72">
        <f>(CG249*$D249*$E249*$G249*$I249*$CH$12)</f>
        <v>0</v>
      </c>
      <c r="CI249" s="72"/>
      <c r="CJ249" s="71">
        <f>(CI249*$D249*$E249*$G249*$J249*$CJ$12)</f>
        <v>0</v>
      </c>
      <c r="CK249" s="72"/>
      <c r="CL249" s="71">
        <f>(CK249*$D249*$E249*$G249*$I249*$CL$12)</f>
        <v>0</v>
      </c>
      <c r="CM249" s="72"/>
      <c r="CN249" s="71">
        <f>(CM249*$D249*$E249*$G249*$I249*$CN$12)</f>
        <v>0</v>
      </c>
      <c r="CO249" s="72"/>
      <c r="CP249" s="71">
        <f>(CO249*$D249*$E249*$G249*$I249*$CP$12)</f>
        <v>0</v>
      </c>
      <c r="CQ249" s="72">
        <v>1</v>
      </c>
      <c r="CR249" s="71">
        <f>(CQ249*$D249*$E249*$G249*$I249*$CR$12)</f>
        <v>24997.181999999993</v>
      </c>
      <c r="CS249" s="72"/>
      <c r="CT249" s="71">
        <f>(CS249*$D249*$E249*$G249*$I249*$CT$12)</f>
        <v>0</v>
      </c>
      <c r="CU249" s="72"/>
      <c r="CV249" s="71">
        <f>(CU249*$D249*$E249*$G249*$J249*$CV$12)</f>
        <v>0</v>
      </c>
      <c r="CW249" s="86"/>
      <c r="CX249" s="71">
        <f>(CW249*$D249*$E249*$G249*$J249*$CX$12)</f>
        <v>0</v>
      </c>
      <c r="CY249" s="72"/>
      <c r="CZ249" s="71">
        <f>(CY249*$D249*$E249*$G249*$I249*$CZ$12)</f>
        <v>0</v>
      </c>
      <c r="DA249" s="72">
        <v>0</v>
      </c>
      <c r="DB249" s="77">
        <f>(DA249*$D249*$E249*$G249*$J249*$DB$12)</f>
        <v>0</v>
      </c>
      <c r="DC249" s="72">
        <v>1</v>
      </c>
      <c r="DD249" s="71">
        <f>(DC249*$D249*$E249*$G249*$J249*$DD$12)</f>
        <v>26545.679999999997</v>
      </c>
      <c r="DE249" s="87"/>
      <c r="DF249" s="71">
        <f>(DE249*$D249*$E249*$G249*$J249*$DF$12)</f>
        <v>0</v>
      </c>
      <c r="DG249" s="72"/>
      <c r="DH249" s="71">
        <f>(DG249*$D249*$E249*$G249*$J249*$DH$12)</f>
        <v>0</v>
      </c>
      <c r="DI249" s="72"/>
      <c r="DJ249" s="71">
        <f>(DI249*$D249*$E249*$G249*$K249*$DJ$12)</f>
        <v>0</v>
      </c>
      <c r="DK249" s="72"/>
      <c r="DL249" s="79">
        <f>(DK249*$D249*$E249*$G249*$L249*$DL$12)</f>
        <v>0</v>
      </c>
      <c r="DM249" s="81">
        <f t="shared" si="1236"/>
        <v>55</v>
      </c>
      <c r="DN249" s="79">
        <f t="shared" si="1236"/>
        <v>1392099.702</v>
      </c>
    </row>
    <row r="250" spans="1:118" s="8" customFormat="1" ht="36" customHeight="1" x14ac:dyDescent="0.25">
      <c r="A250" s="82"/>
      <c r="B250" s="83">
        <v>210</v>
      </c>
      <c r="C250" s="65" t="s">
        <v>374</v>
      </c>
      <c r="D250" s="66">
        <v>22900</v>
      </c>
      <c r="E250" s="84">
        <v>0.72</v>
      </c>
      <c r="F250" s="84"/>
      <c r="G250" s="67">
        <v>1</v>
      </c>
      <c r="H250" s="68"/>
      <c r="I250" s="66">
        <v>1.4</v>
      </c>
      <c r="J250" s="66">
        <v>1.68</v>
      </c>
      <c r="K250" s="66">
        <v>2.23</v>
      </c>
      <c r="L250" s="69">
        <v>2.57</v>
      </c>
      <c r="M250" s="72">
        <v>80</v>
      </c>
      <c r="N250" s="71">
        <f>(M250*$D250*$E250*$G250*$I250)</f>
        <v>1846655.9999999998</v>
      </c>
      <c r="O250" s="72">
        <v>10</v>
      </c>
      <c r="P250" s="72">
        <f>(O250*$D250*$E250*$G250*$I250)</f>
        <v>230831.99999999997</v>
      </c>
      <c r="Q250" s="72">
        <v>4</v>
      </c>
      <c r="R250" s="71">
        <f>(Q250*$D250*$E250*$G250*$I250)</f>
        <v>92332.799999999988</v>
      </c>
      <c r="S250" s="72"/>
      <c r="T250" s="71">
        <f>(S250*$D250*$E250*$G250*$I250)</f>
        <v>0</v>
      </c>
      <c r="U250" s="72">
        <v>0</v>
      </c>
      <c r="V250" s="71">
        <f>(U250*$D250*$E250*$G250*$I250)</f>
        <v>0</v>
      </c>
      <c r="W250" s="72">
        <v>0</v>
      </c>
      <c r="X250" s="71">
        <f>(W250*$D250*$E250*$G250*$I250)</f>
        <v>0</v>
      </c>
      <c r="Y250" s="72"/>
      <c r="Z250" s="71">
        <f>(Y250*$D250*$E250*$G250*$I250)</f>
        <v>0</v>
      </c>
      <c r="AA250" s="72">
        <v>0</v>
      </c>
      <c r="AB250" s="71">
        <f>(AA250*$D250*$E250*$G250*$I250)</f>
        <v>0</v>
      </c>
      <c r="AC250" s="72">
        <v>20</v>
      </c>
      <c r="AD250" s="71">
        <f>(AC250*$D250*$E250*$G250*$I250)</f>
        <v>461663.99999999994</v>
      </c>
      <c r="AE250" s="72"/>
      <c r="AF250" s="71">
        <f>(AE250*$D250*$E250*$G250*$I250)</f>
        <v>0</v>
      </c>
      <c r="AG250" s="74"/>
      <c r="AH250" s="71">
        <f>(AG250*$D250*$E250*$G250*$I250)</f>
        <v>0</v>
      </c>
      <c r="AI250" s="72">
        <v>54</v>
      </c>
      <c r="AJ250" s="71">
        <f>(AI250*$D250*$E250*$G250*$I250)</f>
        <v>1246492.7999999998</v>
      </c>
      <c r="AK250" s="85"/>
      <c r="AL250" s="71">
        <f>(AK250*$D250*$E250*$G250*$J250)</f>
        <v>0</v>
      </c>
      <c r="AM250" s="72">
        <v>7</v>
      </c>
      <c r="AN250" s="77">
        <f>(AM250*$D250*$E250*$G250*$J250)</f>
        <v>193898.88</v>
      </c>
      <c r="AO250" s="72"/>
      <c r="AP250" s="71">
        <f>(AO250*$D250*$E250*$G250*$I250)</f>
        <v>0</v>
      </c>
      <c r="AQ250" s="72">
        <v>4</v>
      </c>
      <c r="AR250" s="72">
        <f>(AQ250*$D250*$E250*$G250*$I250)</f>
        <v>92332.799999999988</v>
      </c>
      <c r="AS250" s="72">
        <v>180</v>
      </c>
      <c r="AT250" s="72">
        <f>(AS250*$D250*$E250*$G250*$I250)</f>
        <v>4154975.9999999995</v>
      </c>
      <c r="AU250" s="72">
        <v>0</v>
      </c>
      <c r="AV250" s="71">
        <f>(AU250*$D250*$E250*$G250*$I250)</f>
        <v>0</v>
      </c>
      <c r="AW250" s="72">
        <v>0</v>
      </c>
      <c r="AX250" s="71">
        <f>(AW250*$D250*$E250*$G250*$I250)</f>
        <v>0</v>
      </c>
      <c r="AY250" s="72">
        <v>0</v>
      </c>
      <c r="AZ250" s="71">
        <f>(AY250*$D250*$E250*$G250*$I250)</f>
        <v>0</v>
      </c>
      <c r="BA250" s="72">
        <v>64</v>
      </c>
      <c r="BB250" s="71">
        <f>(BA250*$D250*$E250*$G250*$I250)</f>
        <v>1477324.7999999998</v>
      </c>
      <c r="BC250" s="72">
        <v>68</v>
      </c>
      <c r="BD250" s="71">
        <f>(BC250*$D250*$E250*$G250*$I250)</f>
        <v>1569657.5999999999</v>
      </c>
      <c r="BE250" s="72">
        <v>34</v>
      </c>
      <c r="BF250" s="71">
        <f>(BE250*$D250*$E250*$G250*$J250)</f>
        <v>941794.55999999994</v>
      </c>
      <c r="BG250" s="72">
        <v>93</v>
      </c>
      <c r="BH250" s="71">
        <f>(BG250*$D250*$E250*$G250*$J250)</f>
        <v>2576085.12</v>
      </c>
      <c r="BI250" s="72">
        <v>25</v>
      </c>
      <c r="BJ250" s="71">
        <f>(BI250*$D250*$E250*$G250*$J250)</f>
        <v>692496</v>
      </c>
      <c r="BK250" s="72">
        <v>0</v>
      </c>
      <c r="BL250" s="71">
        <f>(BK250*$D250*$E250*$G250*$J250)</f>
        <v>0</v>
      </c>
      <c r="BM250" s="72">
        <v>195</v>
      </c>
      <c r="BN250" s="71">
        <f>(BM250*$D250*$E250*$G250*$J250)</f>
        <v>5401468.7999999998</v>
      </c>
      <c r="BO250" s="89">
        <v>60</v>
      </c>
      <c r="BP250" s="71">
        <f>(BO250*$D250*$E250*$G250*$J250)</f>
        <v>1661990.4</v>
      </c>
      <c r="BQ250" s="72">
        <v>43</v>
      </c>
      <c r="BR250" s="71">
        <f>(BQ250*$D250*$E250*$G250*$J250)</f>
        <v>1191093.1199999999</v>
      </c>
      <c r="BS250" s="72">
        <v>7</v>
      </c>
      <c r="BT250" s="71">
        <f>(BS250*$D250*$E250*$G250*$J250)</f>
        <v>193898.88</v>
      </c>
      <c r="BU250" s="72">
        <v>31</v>
      </c>
      <c r="BV250" s="71">
        <f>(BU250*$D250*$E250*$G250*$J250)</f>
        <v>858695.03999999992</v>
      </c>
      <c r="BW250" s="72">
        <v>100</v>
      </c>
      <c r="BX250" s="71">
        <f>(BW250*$D250*$E250*$G250*$J250)</f>
        <v>2769984</v>
      </c>
      <c r="BY250" s="72">
        <v>55</v>
      </c>
      <c r="BZ250" s="79">
        <f>(BY250*$D250*$E250*$G250*$J250)</f>
        <v>1523491.2</v>
      </c>
      <c r="CA250" s="72">
        <v>2</v>
      </c>
      <c r="CB250" s="71">
        <f>(CA250*$D250*$E250*$G250*$I250)</f>
        <v>46166.399999999994</v>
      </c>
      <c r="CC250" s="72">
        <v>3</v>
      </c>
      <c r="CD250" s="71">
        <f>(CC250*$D250*$E250*$G250*$I250)</f>
        <v>69249.599999999991</v>
      </c>
      <c r="CE250" s="72">
        <v>0</v>
      </c>
      <c r="CF250" s="71">
        <f>(CE250*$D250*$E250*$G250*$I250)</f>
        <v>0</v>
      </c>
      <c r="CG250" s="72"/>
      <c r="CH250" s="72">
        <f>(CG250*$D250*$E250*$G250*$I250)</f>
        <v>0</v>
      </c>
      <c r="CI250" s="72"/>
      <c r="CJ250" s="71">
        <f>(CI250*$D250*$E250*$G250*$J250)</f>
        <v>0</v>
      </c>
      <c r="CK250" s="72">
        <v>9</v>
      </c>
      <c r="CL250" s="71">
        <f>(CK250*$D250*$E250*$G250*$I250)</f>
        <v>207748.8</v>
      </c>
      <c r="CM250" s="72">
        <v>3</v>
      </c>
      <c r="CN250" s="71">
        <f>(CM250*$D250*$E250*$G250*$I250)</f>
        <v>69249.599999999991</v>
      </c>
      <c r="CO250" s="72">
        <v>12</v>
      </c>
      <c r="CP250" s="71">
        <f>(CO250*$D250*$E250*$G250*$I250)</f>
        <v>276998.39999999997</v>
      </c>
      <c r="CQ250" s="72">
        <v>21</v>
      </c>
      <c r="CR250" s="71">
        <f>(CQ250*$D250*$E250*$G250*$I250)</f>
        <v>484747.19999999995</v>
      </c>
      <c r="CS250" s="72">
        <v>64</v>
      </c>
      <c r="CT250" s="71">
        <f>(CS250*$D250*$E250*$G250*$I250)</f>
        <v>1477324.7999999998</v>
      </c>
      <c r="CU250" s="72">
        <v>4</v>
      </c>
      <c r="CV250" s="71">
        <f>(CU250*$D250*$E250*$G250*$J250)</f>
        <v>110799.36</v>
      </c>
      <c r="CW250" s="86"/>
      <c r="CX250" s="71">
        <f>(CW250*$D250*$E250*$G250*$J250)</f>
        <v>0</v>
      </c>
      <c r="CY250" s="72"/>
      <c r="CZ250" s="71">
        <f>(CY250*$D250*$E250*$G250*$I250)</f>
        <v>0</v>
      </c>
      <c r="DA250" s="72">
        <v>0</v>
      </c>
      <c r="DB250" s="77">
        <f>(DA250*$D250*$E250*$G250*$J250)</f>
        <v>0</v>
      </c>
      <c r="DC250" s="72">
        <v>8</v>
      </c>
      <c r="DD250" s="71">
        <f>(DC250*$D250*$E250*$G250*$J250)</f>
        <v>221598.72</v>
      </c>
      <c r="DE250" s="87">
        <v>4</v>
      </c>
      <c r="DF250" s="71">
        <f>(DE250*$D250*$E250*$G250*$J250)</f>
        <v>110799.36</v>
      </c>
      <c r="DG250" s="72">
        <v>19</v>
      </c>
      <c r="DH250" s="71">
        <f>(DG250*$D250*$E250*$G250*$J250)</f>
        <v>526296.96</v>
      </c>
      <c r="DI250" s="72">
        <v>22</v>
      </c>
      <c r="DJ250" s="71">
        <f>(DI250*$D250*$E250*$G250*$K250)</f>
        <v>808901.28</v>
      </c>
      <c r="DK250" s="72">
        <v>25</v>
      </c>
      <c r="DL250" s="79">
        <f>(DK250*$D250*$E250*$G250*$L250)</f>
        <v>1059354</v>
      </c>
      <c r="DM250" s="81">
        <f t="shared" si="1236"/>
        <v>1330</v>
      </c>
      <c r="DN250" s="79">
        <f t="shared" si="1236"/>
        <v>34646399.279999994</v>
      </c>
    </row>
    <row r="251" spans="1:118" s="8" customFormat="1" ht="30" customHeight="1" x14ac:dyDescent="0.25">
      <c r="A251" s="82"/>
      <c r="B251" s="83">
        <v>211</v>
      </c>
      <c r="C251" s="65" t="s">
        <v>375</v>
      </c>
      <c r="D251" s="66">
        <v>22900</v>
      </c>
      <c r="E251" s="84">
        <v>0.59</v>
      </c>
      <c r="F251" s="84"/>
      <c r="G251" s="67">
        <v>1</v>
      </c>
      <c r="H251" s="68"/>
      <c r="I251" s="66">
        <v>1.4</v>
      </c>
      <c r="J251" s="66">
        <v>1.68</v>
      </c>
      <c r="K251" s="66">
        <v>2.23</v>
      </c>
      <c r="L251" s="69">
        <v>2.57</v>
      </c>
      <c r="M251" s="72">
        <v>64</v>
      </c>
      <c r="N251" s="71">
        <f t="shared" si="1058"/>
        <v>1331644.1599999999</v>
      </c>
      <c r="O251" s="72">
        <v>10</v>
      </c>
      <c r="P251" s="72">
        <f>(O251*$D251*$E251*$G251*$I251*$P$12)</f>
        <v>208069.40000000002</v>
      </c>
      <c r="Q251" s="72"/>
      <c r="R251" s="71">
        <f>(Q251*$D251*$E251*$G251*$I251*$R$12)</f>
        <v>0</v>
      </c>
      <c r="S251" s="72">
        <v>0</v>
      </c>
      <c r="T251" s="71">
        <f>(S251/12*7*$D251*$E251*$G251*$I251*$T$12)+(S251/12*5*$D251*$E251*$G251*$I251*$T$13)</f>
        <v>0</v>
      </c>
      <c r="U251" s="72">
        <v>0</v>
      </c>
      <c r="V251" s="71">
        <f>(U251*$D251*$E251*$G251*$I251*$V$12)</f>
        <v>0</v>
      </c>
      <c r="W251" s="72">
        <v>0</v>
      </c>
      <c r="X251" s="71">
        <f>(W251*$D251*$E251*$G251*$I251*$X$12)</f>
        <v>0</v>
      </c>
      <c r="Y251" s="72"/>
      <c r="Z251" s="71">
        <f>(Y251*$D251*$E251*$G251*$I251*$Z$12)</f>
        <v>0</v>
      </c>
      <c r="AA251" s="72">
        <v>0</v>
      </c>
      <c r="AB251" s="71">
        <f>(AA251*$D251*$E251*$G251*$I251*$AB$12)</f>
        <v>0</v>
      </c>
      <c r="AC251" s="72">
        <v>10</v>
      </c>
      <c r="AD251" s="71">
        <f>(AC251*$D251*$E251*$G251*$I251*$AD$12)</f>
        <v>208069.40000000002</v>
      </c>
      <c r="AE251" s="72"/>
      <c r="AF251" s="71">
        <f>(AE251*$D251*$E251*$G251*$I251*$AF$12)</f>
        <v>0</v>
      </c>
      <c r="AG251" s="74"/>
      <c r="AH251" s="71">
        <f>(AG251*$D251*$E251*$G251*$I251*$AH$12)</f>
        <v>0</v>
      </c>
      <c r="AI251" s="72">
        <v>350</v>
      </c>
      <c r="AJ251" s="71">
        <f>(AI251*$D251*$E251*$G251*$I251*$AJ$12)</f>
        <v>7282429.0000000009</v>
      </c>
      <c r="AK251" s="86"/>
      <c r="AL251" s="71">
        <f>(AK251*$D251*$E251*$G251*$J251*$AL$12)</f>
        <v>0</v>
      </c>
      <c r="AM251" s="72">
        <v>7</v>
      </c>
      <c r="AN251" s="77">
        <f>(AM251*$D251*$E251*$G251*$J251*$AN$12)</f>
        <v>174778.296</v>
      </c>
      <c r="AO251" s="72"/>
      <c r="AP251" s="71">
        <f>(AO251*$D251*$E251*$G251*$I251*$AP$12)</f>
        <v>0</v>
      </c>
      <c r="AQ251" s="72">
        <v>7</v>
      </c>
      <c r="AR251" s="72">
        <f>(AQ251*$D251*$E251*$G251*$I251*$AR$12)</f>
        <v>119167.01999999999</v>
      </c>
      <c r="AS251" s="72">
        <v>336</v>
      </c>
      <c r="AT251" s="72">
        <f>(AS251*$D251*$E251*$G251*$I251*$AT$12)</f>
        <v>7308910.5599999987</v>
      </c>
      <c r="AU251" s="72">
        <v>0</v>
      </c>
      <c r="AV251" s="71">
        <f>(AU251*$D251*$E251*$G251*$I251*$AV$12)</f>
        <v>0</v>
      </c>
      <c r="AW251" s="72">
        <v>0</v>
      </c>
      <c r="AX251" s="71">
        <f>(AW251*$D251*$E251*$G251*$I251*$AX$12)</f>
        <v>0</v>
      </c>
      <c r="AY251" s="72">
        <v>0</v>
      </c>
      <c r="AZ251" s="71">
        <f>(AY251*$D251*$E251*$G251*$I251*$AZ$12)</f>
        <v>0</v>
      </c>
      <c r="BA251" s="72">
        <v>70</v>
      </c>
      <c r="BB251" s="71">
        <f>(BA251*$D251*$E251*$G251*$I251*$BB$12)</f>
        <v>1456485.8</v>
      </c>
      <c r="BC251" s="72">
        <v>17</v>
      </c>
      <c r="BD251" s="71">
        <f>(BC251*$D251*$E251*$G251*$I251*$BD$12)</f>
        <v>353717.98000000004</v>
      </c>
      <c r="BE251" s="72">
        <v>60</v>
      </c>
      <c r="BF251" s="71">
        <f>(BE251*$D251*$E251*$G251*$J251*$BF$12)</f>
        <v>1361908.8</v>
      </c>
      <c r="BG251" s="72">
        <v>160</v>
      </c>
      <c r="BH251" s="71">
        <f>(BG251*$D251*$E251*$G251*$J251*$BH$12)</f>
        <v>3631756.8</v>
      </c>
      <c r="BI251" s="72"/>
      <c r="BJ251" s="71">
        <f>(BI251*$D251*$E251*$G251*$J251*$BJ$12)</f>
        <v>0</v>
      </c>
      <c r="BK251" s="72">
        <v>0</v>
      </c>
      <c r="BL251" s="71">
        <f>(BK251*$D251*$E251*$G251*$J251*$BL$12)</f>
        <v>0</v>
      </c>
      <c r="BM251" s="72">
        <v>120</v>
      </c>
      <c r="BN251" s="71">
        <f>(BM251*$D251*$E251*$G251*$J251*$BN$12)</f>
        <v>2996199.3600000003</v>
      </c>
      <c r="BO251" s="89">
        <v>45</v>
      </c>
      <c r="BP251" s="71">
        <f>(BO251*$D251*$E251*$G251*$J251*$BP$12)</f>
        <v>1021431.6</v>
      </c>
      <c r="BQ251" s="72">
        <v>80</v>
      </c>
      <c r="BR251" s="71">
        <f>(BQ251*$D251*$E251*$G251*$J251*$BR$12)</f>
        <v>2269848</v>
      </c>
      <c r="BS251" s="72">
        <v>17</v>
      </c>
      <c r="BT251" s="71">
        <f>(BS251*$D251*$E251*$G251*$J251*$BT$12)</f>
        <v>347286.74400000001</v>
      </c>
      <c r="BU251" s="72">
        <v>30</v>
      </c>
      <c r="BV251" s="71">
        <f>(BU251*$D251*$E251*$G251*$J251*$BV$12)</f>
        <v>851193</v>
      </c>
      <c r="BW251" s="72">
        <v>10</v>
      </c>
      <c r="BX251" s="71">
        <f>(BW251*$D251*$E251*$G251*$J251*$BX$12)</f>
        <v>226984.8</v>
      </c>
      <c r="BY251" s="72">
        <v>23</v>
      </c>
      <c r="BZ251" s="79">
        <f>(BY251*$D251*$E251*$G251*$J251*$BZ$12)</f>
        <v>522065.04</v>
      </c>
      <c r="CA251" s="72">
        <v>0</v>
      </c>
      <c r="CB251" s="71">
        <f>(CA251*$D251*$E251*$G251*$I251*$CB$12)</f>
        <v>0</v>
      </c>
      <c r="CC251" s="72">
        <v>0</v>
      </c>
      <c r="CD251" s="71">
        <f>(CC251*$D251*$E251*$G251*$I251*$CD$12)</f>
        <v>0</v>
      </c>
      <c r="CE251" s="72">
        <v>0</v>
      </c>
      <c r="CF251" s="71">
        <f>(CE251*$D251*$E251*$G251*$I251*$CF$12)</f>
        <v>0</v>
      </c>
      <c r="CG251" s="72"/>
      <c r="CH251" s="72">
        <f>(CG251*$D251*$E251*$G251*$I251*$CH$12)</f>
        <v>0</v>
      </c>
      <c r="CI251" s="72"/>
      <c r="CJ251" s="71">
        <f>(CI251*$D251*$E251*$G251*$J251*$CJ$12)</f>
        <v>0</v>
      </c>
      <c r="CK251" s="72">
        <v>41</v>
      </c>
      <c r="CL251" s="71">
        <f>(CK251*$D251*$E251*$G251*$I251*$CL$12)</f>
        <v>542871.97999999986</v>
      </c>
      <c r="CM251" s="72"/>
      <c r="CN251" s="71">
        <f>(CM251*$D251*$E251*$G251*$I251*$CN$12)</f>
        <v>0</v>
      </c>
      <c r="CO251" s="72">
        <v>2</v>
      </c>
      <c r="CP251" s="71">
        <f>(CO251*$D251*$E251*$G251*$I251*$CP$12)</f>
        <v>26481.559999999994</v>
      </c>
      <c r="CQ251" s="72">
        <v>11</v>
      </c>
      <c r="CR251" s="71">
        <f>(CQ251*$D251*$E251*$G251*$I251*$CR$12)</f>
        <v>235118.42199999996</v>
      </c>
      <c r="CS251" s="72">
        <v>69</v>
      </c>
      <c r="CT251" s="71">
        <f>(CS251*$D251*$E251*$G251*$I251*$CT$12)</f>
        <v>1474833.7379999997</v>
      </c>
      <c r="CU251" s="72">
        <v>3</v>
      </c>
      <c r="CV251" s="71">
        <f>(CU251*$D251*$E251*$G251*$J251*$CV$12)</f>
        <v>68095.44</v>
      </c>
      <c r="CW251" s="86"/>
      <c r="CX251" s="71">
        <f>(CW251*$D251*$E251*$G251*$J251*$CX$12)</f>
        <v>0</v>
      </c>
      <c r="CY251" s="72"/>
      <c r="CZ251" s="71">
        <f>(CY251*$D251*$E251*$G251*$I251*$CZ$12)</f>
        <v>0</v>
      </c>
      <c r="DA251" s="72">
        <v>0</v>
      </c>
      <c r="DB251" s="77">
        <f>(DA251*$D251*$E251*$G251*$J251*$DB$12)</f>
        <v>0</v>
      </c>
      <c r="DC251" s="72">
        <v>5</v>
      </c>
      <c r="DD251" s="71">
        <f>(DC251*$D251*$E251*$G251*$J251*$DD$12)</f>
        <v>113492.4</v>
      </c>
      <c r="DE251" s="87">
        <v>4</v>
      </c>
      <c r="DF251" s="71">
        <f>(DE251*$D251*$E251*$G251*$J251*$DF$12)</f>
        <v>108952.704</v>
      </c>
      <c r="DG251" s="72">
        <v>40</v>
      </c>
      <c r="DH251" s="71">
        <f>(DG251*$D251*$E251*$G251*$J251*$DH$12)</f>
        <v>1025971.2959999999</v>
      </c>
      <c r="DI251" s="72">
        <v>10</v>
      </c>
      <c r="DJ251" s="71">
        <f>(DI251*$D251*$E251*$G251*$K251*$DJ$12)</f>
        <v>361554.36</v>
      </c>
      <c r="DK251" s="72">
        <v>30</v>
      </c>
      <c r="DL251" s="79">
        <f>(DK251*$D251*$E251*$G251*$L251*$DL$12)</f>
        <v>1250037.72</v>
      </c>
      <c r="DM251" s="81">
        <f t="shared" si="1236"/>
        <v>1631</v>
      </c>
      <c r="DN251" s="79">
        <f t="shared" si="1236"/>
        <v>36879355.379999995</v>
      </c>
    </row>
    <row r="252" spans="1:118" s="8" customFormat="1" ht="30" customHeight="1" x14ac:dyDescent="0.25">
      <c r="A252" s="82"/>
      <c r="B252" s="83">
        <v>212</v>
      </c>
      <c r="C252" s="65" t="s">
        <v>376</v>
      </c>
      <c r="D252" s="66">
        <v>22900</v>
      </c>
      <c r="E252" s="84">
        <v>0.7</v>
      </c>
      <c r="F252" s="84"/>
      <c r="G252" s="67">
        <v>1</v>
      </c>
      <c r="H252" s="68"/>
      <c r="I252" s="66">
        <v>1.4</v>
      </c>
      <c r="J252" s="66">
        <v>1.68</v>
      </c>
      <c r="K252" s="66">
        <v>2.23</v>
      </c>
      <c r="L252" s="69">
        <v>2.57</v>
      </c>
      <c r="M252" s="72">
        <v>124</v>
      </c>
      <c r="N252" s="71">
        <f t="shared" ref="N252:N254" si="1237">(M252*$D252*$E252*$G252*$I252)</f>
        <v>2782807.9999999995</v>
      </c>
      <c r="O252" s="72">
        <v>334</v>
      </c>
      <c r="P252" s="72">
        <f t="shared" ref="P252:P254" si="1238">(O252*$D252*$E252*$G252*$I252)</f>
        <v>7495627.9999999991</v>
      </c>
      <c r="Q252" s="72">
        <v>10</v>
      </c>
      <c r="R252" s="71">
        <f t="shared" ref="R252:R254" si="1239">(Q252*$D252*$E252*$G252*$I252)</f>
        <v>224420</v>
      </c>
      <c r="S252" s="72"/>
      <c r="T252" s="71">
        <f t="shared" ref="T252:T254" si="1240">(S252*$D252*$E252*$G252*$I252)</f>
        <v>0</v>
      </c>
      <c r="U252" s="72">
        <v>0</v>
      </c>
      <c r="V252" s="71">
        <f t="shared" ref="V252:V254" si="1241">(U252*$D252*$E252*$G252*$I252)</f>
        <v>0</v>
      </c>
      <c r="W252" s="72">
        <v>0</v>
      </c>
      <c r="X252" s="71">
        <f t="shared" ref="X252:X254" si="1242">(W252*$D252*$E252*$G252*$I252)</f>
        <v>0</v>
      </c>
      <c r="Y252" s="72"/>
      <c r="Z252" s="71">
        <f t="shared" ref="Z252:Z254" si="1243">(Y252*$D252*$E252*$G252*$I252)</f>
        <v>0</v>
      </c>
      <c r="AA252" s="72">
        <v>0</v>
      </c>
      <c r="AB252" s="71">
        <f t="shared" ref="AB252:AB254" si="1244">(AA252*$D252*$E252*$G252*$I252)</f>
        <v>0</v>
      </c>
      <c r="AC252" s="72">
        <v>40</v>
      </c>
      <c r="AD252" s="71">
        <f t="shared" ref="AD252:AD254" si="1245">(AC252*$D252*$E252*$G252*$I252)</f>
        <v>897680</v>
      </c>
      <c r="AE252" s="72"/>
      <c r="AF252" s="71">
        <f t="shared" ref="AF252:AF254" si="1246">(AE252*$D252*$E252*$G252*$I252)</f>
        <v>0</v>
      </c>
      <c r="AG252" s="74"/>
      <c r="AH252" s="71">
        <f t="shared" ref="AH252:AH254" si="1247">(AG252*$D252*$E252*$G252*$I252)</f>
        <v>0</v>
      </c>
      <c r="AI252" s="72">
        <v>370</v>
      </c>
      <c r="AJ252" s="71">
        <f t="shared" ref="AJ252:AJ254" si="1248">(AI252*$D252*$E252*$G252*$I252)</f>
        <v>8303539.9999999991</v>
      </c>
      <c r="AK252" s="86"/>
      <c r="AL252" s="71">
        <f t="shared" ref="AL252:AL254" si="1249">(AK252*$D252*$E252*$G252*$J252)</f>
        <v>0</v>
      </c>
      <c r="AM252" s="72">
        <v>61</v>
      </c>
      <c r="AN252" s="77">
        <f t="shared" ref="AN252:AN254" si="1250">(AM252*$D252*$E252*$G252*$J252)</f>
        <v>1642754.3999999997</v>
      </c>
      <c r="AO252" s="72"/>
      <c r="AP252" s="71">
        <f t="shared" ref="AP252:AP254" si="1251">(AO252*$D252*$E252*$G252*$I252)</f>
        <v>0</v>
      </c>
      <c r="AQ252" s="72">
        <f>49+3</f>
        <v>52</v>
      </c>
      <c r="AR252" s="72">
        <f t="shared" ref="AR252:AR254" si="1252">(AQ252*$D252*$E252*$G252*$I252)</f>
        <v>1166984</v>
      </c>
      <c r="AS252" s="72">
        <v>393</v>
      </c>
      <c r="AT252" s="72">
        <f t="shared" ref="AT252:AT254" si="1253">(AS252*$D252*$E252*$G252*$I252)</f>
        <v>8819706</v>
      </c>
      <c r="AU252" s="72">
        <v>0</v>
      </c>
      <c r="AV252" s="71">
        <f t="shared" ref="AV252:AV254" si="1254">(AU252*$D252*$E252*$G252*$I252)</f>
        <v>0</v>
      </c>
      <c r="AW252" s="72">
        <v>0</v>
      </c>
      <c r="AX252" s="71">
        <f t="shared" ref="AX252:AX254" si="1255">(AW252*$D252*$E252*$G252*$I252)</f>
        <v>0</v>
      </c>
      <c r="AY252" s="72">
        <v>0</v>
      </c>
      <c r="AZ252" s="71">
        <f t="shared" ref="AZ252:AZ254" si="1256">(AY252*$D252*$E252*$G252*$I252)</f>
        <v>0</v>
      </c>
      <c r="BA252" s="72">
        <v>50</v>
      </c>
      <c r="BB252" s="71">
        <f t="shared" ref="BB252:BB254" si="1257">(BA252*$D252*$E252*$G252*$I252)</f>
        <v>1122100</v>
      </c>
      <c r="BC252" s="72">
        <v>67</v>
      </c>
      <c r="BD252" s="71">
        <f t="shared" ref="BD252:BD254" si="1258">(BC252*$D252*$E252*$G252*$I252)</f>
        <v>1503614</v>
      </c>
      <c r="BE252" s="72">
        <v>113</v>
      </c>
      <c r="BF252" s="71">
        <f t="shared" ref="BF252:BF254" si="1259">(BE252*$D252*$E252*$G252*$J252)</f>
        <v>3043135.1999999997</v>
      </c>
      <c r="BG252" s="72">
        <v>95</v>
      </c>
      <c r="BH252" s="71">
        <f t="shared" ref="BH252:BH254" si="1260">(BG252*$D252*$E252*$G252*$J252)</f>
        <v>2558388</v>
      </c>
      <c r="BI252" s="72">
        <v>0</v>
      </c>
      <c r="BJ252" s="71">
        <f t="shared" ref="BJ252:BJ254" si="1261">(BI252*$D252*$E252*$G252*$J252)</f>
        <v>0</v>
      </c>
      <c r="BK252" s="72">
        <v>0</v>
      </c>
      <c r="BL252" s="71">
        <f t="shared" ref="BL252:BL254" si="1262">(BK252*$D252*$E252*$G252*$J252)</f>
        <v>0</v>
      </c>
      <c r="BM252" s="72">
        <f>252+14</f>
        <v>266</v>
      </c>
      <c r="BN252" s="71">
        <f t="shared" ref="BN252:BN254" si="1263">(BM252*$D252*$E252*$G252*$J252)</f>
        <v>7163486.3999999994</v>
      </c>
      <c r="BO252" s="72">
        <v>81</v>
      </c>
      <c r="BP252" s="71">
        <f t="shared" ref="BP252:BP254" si="1264">(BO252*$D252*$E252*$G252*$J252)</f>
        <v>2181362.4</v>
      </c>
      <c r="BQ252" s="72">
        <v>60</v>
      </c>
      <c r="BR252" s="71">
        <f t="shared" ref="BR252:BR254" si="1265">(BQ252*$D252*$E252*$G252*$J252)</f>
        <v>1615823.9999999998</v>
      </c>
      <c r="BS252" s="72">
        <v>108</v>
      </c>
      <c r="BT252" s="71">
        <f t="shared" ref="BT252:BT254" si="1266">(BS252*$D252*$E252*$G252*$J252)</f>
        <v>2908483.1999999997</v>
      </c>
      <c r="BU252" s="72">
        <v>128</v>
      </c>
      <c r="BV252" s="71">
        <f t="shared" ref="BV252:BV254" si="1267">(BU252*$D252*$E252*$G252*$J252)</f>
        <v>3447091.1999999993</v>
      </c>
      <c r="BW252" s="72">
        <v>200</v>
      </c>
      <c r="BX252" s="71">
        <f t="shared" ref="BX252:BX254" si="1268">(BW252*$D252*$E252*$G252*$J252)</f>
        <v>5386080</v>
      </c>
      <c r="BY252" s="72">
        <v>140</v>
      </c>
      <c r="BZ252" s="79">
        <f t="shared" ref="BZ252:BZ254" si="1269">(BY252*$D252*$E252*$G252*$J252)</f>
        <v>3770256</v>
      </c>
      <c r="CA252" s="72">
        <v>0</v>
      </c>
      <c r="CB252" s="71">
        <f t="shared" ref="CB252:CB254" si="1270">(CA252*$D252*$E252*$G252*$I252)</f>
        <v>0</v>
      </c>
      <c r="CC252" s="72">
        <v>0</v>
      </c>
      <c r="CD252" s="71">
        <f t="shared" ref="CD252:CD254" si="1271">(CC252*$D252*$E252*$G252*$I252)</f>
        <v>0</v>
      </c>
      <c r="CE252" s="72">
        <v>0</v>
      </c>
      <c r="CF252" s="71">
        <f t="shared" ref="CF252:CF254" si="1272">(CE252*$D252*$E252*$G252*$I252)</f>
        <v>0</v>
      </c>
      <c r="CG252" s="72"/>
      <c r="CH252" s="72">
        <f t="shared" ref="CH252:CH254" si="1273">(CG252*$D252*$E252*$G252*$I252)</f>
        <v>0</v>
      </c>
      <c r="CI252" s="72"/>
      <c r="CJ252" s="71">
        <f t="shared" ref="CJ252:CJ254" si="1274">(CI252*$D252*$E252*$G252*$J252)</f>
        <v>0</v>
      </c>
      <c r="CK252" s="72">
        <v>49</v>
      </c>
      <c r="CL252" s="71">
        <f t="shared" ref="CL252:CL254" si="1275">(CK252*$D252*$E252*$G252*$I252)</f>
        <v>1099658</v>
      </c>
      <c r="CM252" s="72">
        <v>12</v>
      </c>
      <c r="CN252" s="71">
        <f t="shared" ref="CN252:CN254" si="1276">(CM252*$D252*$E252*$G252*$I252)</f>
        <v>269304</v>
      </c>
      <c r="CO252" s="72">
        <v>25</v>
      </c>
      <c r="CP252" s="71">
        <f t="shared" ref="CP252:CP254" si="1277">(CO252*$D252*$E252*$G252*$I252)</f>
        <v>561050</v>
      </c>
      <c r="CQ252" s="72">
        <v>100</v>
      </c>
      <c r="CR252" s="71">
        <f t="shared" ref="CR252:CR254" si="1278">(CQ252*$D252*$E252*$G252*$I252)</f>
        <v>2244200</v>
      </c>
      <c r="CS252" s="72">
        <v>230</v>
      </c>
      <c r="CT252" s="71">
        <f t="shared" ref="CT252:CT254" si="1279">(CS252*$D252*$E252*$G252*$I252)</f>
        <v>5161659.9999999991</v>
      </c>
      <c r="CU252" s="72">
        <v>223</v>
      </c>
      <c r="CV252" s="71">
        <f t="shared" ref="CV252:CV254" si="1280">(CU252*$D252*$E252*$G252*$J252)</f>
        <v>6005479.2000000002</v>
      </c>
      <c r="CW252" s="86">
        <v>308</v>
      </c>
      <c r="CX252" s="71">
        <f t="shared" ref="CX252:CX254" si="1281">(CW252*$D252*$E252*$G252*$J252)</f>
        <v>8294563.1999999993</v>
      </c>
      <c r="CY252" s="72"/>
      <c r="CZ252" s="71">
        <f t="shared" ref="CZ252:CZ254" si="1282">(CY252*$D252*$E252*$G252*$I252)</f>
        <v>0</v>
      </c>
      <c r="DA252" s="72">
        <v>5</v>
      </c>
      <c r="DB252" s="77">
        <f t="shared" ref="DB252:DB254" si="1283">(DA252*$D252*$E252*$G252*$J252)</f>
        <v>134652</v>
      </c>
      <c r="DC252" s="72">
        <v>47</v>
      </c>
      <c r="DD252" s="71">
        <f t="shared" ref="DD252:DD254" si="1284">(DC252*$D252*$E252*$G252*$J252)</f>
        <v>1265728.8</v>
      </c>
      <c r="DE252" s="87">
        <v>4</v>
      </c>
      <c r="DF252" s="71">
        <f t="shared" ref="DF252:DF254" si="1285">(DE252*$D252*$E252*$G252*$J252)</f>
        <v>107721.59999999998</v>
      </c>
      <c r="DG252" s="72">
        <v>110</v>
      </c>
      <c r="DH252" s="71">
        <f t="shared" ref="DH252:DH254" si="1286">(DG252*$D252*$E252*$G252*$J252)</f>
        <v>2962344</v>
      </c>
      <c r="DI252" s="72">
        <v>70</v>
      </c>
      <c r="DJ252" s="71">
        <f t="shared" ref="DJ252:DJ254" si="1287">(DI252*$D252*$E252*$G252*$K252)</f>
        <v>2502283</v>
      </c>
      <c r="DK252" s="72">
        <v>35</v>
      </c>
      <c r="DL252" s="79">
        <f t="shared" ref="DL252:DL254" si="1288">(DK252*$D252*$E252*$G252*$L252)</f>
        <v>1441898.5</v>
      </c>
      <c r="DM252" s="81">
        <f t="shared" si="1236"/>
        <v>3910</v>
      </c>
      <c r="DN252" s="79">
        <f t="shared" si="1236"/>
        <v>98083883.099999994</v>
      </c>
    </row>
    <row r="253" spans="1:118" s="8" customFormat="1" ht="45" customHeight="1" x14ac:dyDescent="0.25">
      <c r="A253" s="82"/>
      <c r="B253" s="83">
        <v>213</v>
      </c>
      <c r="C253" s="65" t="s">
        <v>377</v>
      </c>
      <c r="D253" s="66">
        <v>22900</v>
      </c>
      <c r="E253" s="84">
        <v>0.78</v>
      </c>
      <c r="F253" s="84"/>
      <c r="G253" s="67">
        <v>1</v>
      </c>
      <c r="H253" s="68"/>
      <c r="I253" s="66">
        <v>1.4</v>
      </c>
      <c r="J253" s="66">
        <v>1.68</v>
      </c>
      <c r="K253" s="66">
        <v>2.23</v>
      </c>
      <c r="L253" s="69">
        <v>2.57</v>
      </c>
      <c r="M253" s="72">
        <v>425</v>
      </c>
      <c r="N253" s="71">
        <f t="shared" si="1237"/>
        <v>10627890</v>
      </c>
      <c r="O253" s="72">
        <v>32</v>
      </c>
      <c r="P253" s="72">
        <f t="shared" si="1238"/>
        <v>800217.59999999998</v>
      </c>
      <c r="Q253" s="72"/>
      <c r="R253" s="71">
        <f t="shared" si="1239"/>
        <v>0</v>
      </c>
      <c r="S253" s="72"/>
      <c r="T253" s="71">
        <f t="shared" si="1240"/>
        <v>0</v>
      </c>
      <c r="U253" s="72">
        <v>0</v>
      </c>
      <c r="V253" s="71">
        <f t="shared" si="1241"/>
        <v>0</v>
      </c>
      <c r="W253" s="72">
        <v>0</v>
      </c>
      <c r="X253" s="71">
        <f t="shared" si="1242"/>
        <v>0</v>
      </c>
      <c r="Y253" s="72"/>
      <c r="Z253" s="71">
        <f t="shared" si="1243"/>
        <v>0</v>
      </c>
      <c r="AA253" s="72">
        <v>0</v>
      </c>
      <c r="AB253" s="71">
        <f t="shared" si="1244"/>
        <v>0</v>
      </c>
      <c r="AC253" s="72">
        <v>132</v>
      </c>
      <c r="AD253" s="71">
        <f t="shared" si="1245"/>
        <v>3300897.5999999996</v>
      </c>
      <c r="AE253" s="72"/>
      <c r="AF253" s="71">
        <f t="shared" si="1246"/>
        <v>0</v>
      </c>
      <c r="AG253" s="74"/>
      <c r="AH253" s="71">
        <f t="shared" si="1247"/>
        <v>0</v>
      </c>
      <c r="AI253" s="72">
        <v>522</v>
      </c>
      <c r="AJ253" s="71">
        <f t="shared" si="1248"/>
        <v>13053549.6</v>
      </c>
      <c r="AK253" s="86"/>
      <c r="AL253" s="71">
        <f t="shared" si="1249"/>
        <v>0</v>
      </c>
      <c r="AM253" s="72">
        <v>55</v>
      </c>
      <c r="AN253" s="77">
        <f t="shared" si="1250"/>
        <v>1650448.8</v>
      </c>
      <c r="AO253" s="72"/>
      <c r="AP253" s="71">
        <f t="shared" si="1251"/>
        <v>0</v>
      </c>
      <c r="AQ253" s="72">
        <f>15+4</f>
        <v>19</v>
      </c>
      <c r="AR253" s="72">
        <f t="shared" si="1252"/>
        <v>475129.19999999995</v>
      </c>
      <c r="AS253" s="72">
        <v>537</v>
      </c>
      <c r="AT253" s="72">
        <f t="shared" si="1253"/>
        <v>13428651.6</v>
      </c>
      <c r="AU253" s="72">
        <v>0</v>
      </c>
      <c r="AV253" s="71">
        <f t="shared" si="1254"/>
        <v>0</v>
      </c>
      <c r="AW253" s="72">
        <v>0</v>
      </c>
      <c r="AX253" s="71">
        <f t="shared" si="1255"/>
        <v>0</v>
      </c>
      <c r="AY253" s="72">
        <v>0</v>
      </c>
      <c r="AZ253" s="71">
        <f t="shared" si="1256"/>
        <v>0</v>
      </c>
      <c r="BA253" s="72">
        <v>140</v>
      </c>
      <c r="BB253" s="71">
        <f t="shared" si="1257"/>
        <v>3500952</v>
      </c>
      <c r="BC253" s="72">
        <v>45</v>
      </c>
      <c r="BD253" s="71">
        <f t="shared" si="1258"/>
        <v>1125306</v>
      </c>
      <c r="BE253" s="72">
        <v>207</v>
      </c>
      <c r="BF253" s="71">
        <f t="shared" si="1259"/>
        <v>6211689.1200000001</v>
      </c>
      <c r="BG253" s="172">
        <v>163</v>
      </c>
      <c r="BH253" s="71">
        <f t="shared" si="1260"/>
        <v>4891330.08</v>
      </c>
      <c r="BI253" s="72">
        <v>0</v>
      </c>
      <c r="BJ253" s="71">
        <f t="shared" si="1261"/>
        <v>0</v>
      </c>
      <c r="BK253" s="72">
        <v>0</v>
      </c>
      <c r="BL253" s="71">
        <f t="shared" si="1262"/>
        <v>0</v>
      </c>
      <c r="BM253" s="72">
        <f>167-14</f>
        <v>153</v>
      </c>
      <c r="BN253" s="71">
        <f t="shared" si="1263"/>
        <v>4591248.4799999995</v>
      </c>
      <c r="BO253" s="72">
        <v>110</v>
      </c>
      <c r="BP253" s="71">
        <f t="shared" si="1264"/>
        <v>3300897.6</v>
      </c>
      <c r="BQ253" s="72">
        <v>28</v>
      </c>
      <c r="BR253" s="71">
        <f t="shared" si="1265"/>
        <v>840228.48</v>
      </c>
      <c r="BS253" s="72">
        <v>228</v>
      </c>
      <c r="BT253" s="71">
        <f t="shared" si="1266"/>
        <v>6841860.4799999995</v>
      </c>
      <c r="BU253" s="72">
        <v>128</v>
      </c>
      <c r="BV253" s="71">
        <f t="shared" si="1267"/>
        <v>3841044.48</v>
      </c>
      <c r="BW253" s="72">
        <v>200</v>
      </c>
      <c r="BX253" s="71">
        <f t="shared" si="1268"/>
        <v>6001632</v>
      </c>
      <c r="BY253" s="72">
        <v>147</v>
      </c>
      <c r="BZ253" s="79">
        <f t="shared" si="1269"/>
        <v>4411199.5199999996</v>
      </c>
      <c r="CA253" s="72">
        <v>0</v>
      </c>
      <c r="CB253" s="71">
        <f t="shared" si="1270"/>
        <v>0</v>
      </c>
      <c r="CC253" s="72">
        <v>0</v>
      </c>
      <c r="CD253" s="71">
        <f t="shared" si="1271"/>
        <v>0</v>
      </c>
      <c r="CE253" s="72">
        <v>0</v>
      </c>
      <c r="CF253" s="71">
        <f t="shared" si="1272"/>
        <v>0</v>
      </c>
      <c r="CG253" s="72"/>
      <c r="CH253" s="72">
        <f t="shared" si="1273"/>
        <v>0</v>
      </c>
      <c r="CI253" s="72"/>
      <c r="CJ253" s="71">
        <f t="shared" si="1274"/>
        <v>0</v>
      </c>
      <c r="CK253" s="72">
        <v>43</v>
      </c>
      <c r="CL253" s="71">
        <f t="shared" si="1275"/>
        <v>1075292.3999999999</v>
      </c>
      <c r="CM253" s="72">
        <v>70</v>
      </c>
      <c r="CN253" s="71">
        <f t="shared" si="1276"/>
        <v>1750476</v>
      </c>
      <c r="CO253" s="72">
        <v>540</v>
      </c>
      <c r="CP253" s="71">
        <f t="shared" si="1277"/>
        <v>13503672</v>
      </c>
      <c r="CQ253" s="72">
        <v>175</v>
      </c>
      <c r="CR253" s="71">
        <f t="shared" si="1278"/>
        <v>4376190</v>
      </c>
      <c r="CS253" s="72">
        <v>302</v>
      </c>
      <c r="CT253" s="71">
        <f t="shared" si="1279"/>
        <v>7552053.5999999996</v>
      </c>
      <c r="CU253" s="72">
        <v>28</v>
      </c>
      <c r="CV253" s="71">
        <f t="shared" si="1280"/>
        <v>840228.48</v>
      </c>
      <c r="CW253" s="86">
        <v>25</v>
      </c>
      <c r="CX253" s="71">
        <f t="shared" si="1281"/>
        <v>750204</v>
      </c>
      <c r="CY253" s="72"/>
      <c r="CZ253" s="71">
        <f t="shared" si="1282"/>
        <v>0</v>
      </c>
      <c r="DA253" s="72">
        <v>4</v>
      </c>
      <c r="DB253" s="77">
        <f t="shared" si="1283"/>
        <v>120032.64</v>
      </c>
      <c r="DC253" s="72">
        <v>47</v>
      </c>
      <c r="DD253" s="71">
        <f t="shared" si="1284"/>
        <v>1410383.52</v>
      </c>
      <c r="DE253" s="87"/>
      <c r="DF253" s="71">
        <f t="shared" si="1285"/>
        <v>0</v>
      </c>
      <c r="DG253" s="72">
        <v>200</v>
      </c>
      <c r="DH253" s="71">
        <f t="shared" si="1286"/>
        <v>6001632</v>
      </c>
      <c r="DI253" s="72">
        <v>22</v>
      </c>
      <c r="DJ253" s="71">
        <f t="shared" si="1287"/>
        <v>876309.72</v>
      </c>
      <c r="DK253" s="72">
        <v>36</v>
      </c>
      <c r="DL253" s="79">
        <f t="shared" si="1288"/>
        <v>1652592.24</v>
      </c>
      <c r="DM253" s="81">
        <f t="shared" si="1236"/>
        <v>4763</v>
      </c>
      <c r="DN253" s="79">
        <f t="shared" si="1236"/>
        <v>128803239.23999998</v>
      </c>
    </row>
    <row r="254" spans="1:118" s="8" customFormat="1" ht="45" x14ac:dyDescent="0.25">
      <c r="A254" s="82"/>
      <c r="B254" s="83">
        <v>214</v>
      </c>
      <c r="C254" s="65" t="s">
        <v>378</v>
      </c>
      <c r="D254" s="66">
        <v>22900</v>
      </c>
      <c r="E254" s="84">
        <v>1.7</v>
      </c>
      <c r="F254" s="84"/>
      <c r="G254" s="130">
        <v>0.97</v>
      </c>
      <c r="H254" s="131"/>
      <c r="I254" s="66">
        <v>1.4</v>
      </c>
      <c r="J254" s="66">
        <v>1.68</v>
      </c>
      <c r="K254" s="66">
        <v>2.23</v>
      </c>
      <c r="L254" s="69">
        <v>2.57</v>
      </c>
      <c r="M254" s="72">
        <v>127</v>
      </c>
      <c r="N254" s="71">
        <f t="shared" si="1237"/>
        <v>6714101.3799999999</v>
      </c>
      <c r="O254" s="72">
        <v>4</v>
      </c>
      <c r="P254" s="72">
        <f t="shared" si="1238"/>
        <v>211467.75999999998</v>
      </c>
      <c r="Q254" s="72"/>
      <c r="R254" s="71">
        <f t="shared" si="1239"/>
        <v>0</v>
      </c>
      <c r="S254" s="72"/>
      <c r="T254" s="71">
        <f t="shared" si="1240"/>
        <v>0</v>
      </c>
      <c r="U254" s="72"/>
      <c r="V254" s="71">
        <f t="shared" si="1241"/>
        <v>0</v>
      </c>
      <c r="W254" s="72"/>
      <c r="X254" s="71">
        <f t="shared" si="1242"/>
        <v>0</v>
      </c>
      <c r="Y254" s="72"/>
      <c r="Z254" s="71">
        <f t="shared" si="1243"/>
        <v>0</v>
      </c>
      <c r="AA254" s="72"/>
      <c r="AB254" s="71">
        <f t="shared" si="1244"/>
        <v>0</v>
      </c>
      <c r="AC254" s="72">
        <v>27</v>
      </c>
      <c r="AD254" s="71">
        <f t="shared" si="1245"/>
        <v>1427407.38</v>
      </c>
      <c r="AE254" s="72">
        <v>600</v>
      </c>
      <c r="AF254" s="71">
        <f t="shared" si="1246"/>
        <v>31720163.999999996</v>
      </c>
      <c r="AG254" s="74"/>
      <c r="AH254" s="71">
        <f t="shared" si="1247"/>
        <v>0</v>
      </c>
      <c r="AI254" s="72"/>
      <c r="AJ254" s="71">
        <f t="shared" si="1248"/>
        <v>0</v>
      </c>
      <c r="AK254" s="86"/>
      <c r="AL254" s="71">
        <f t="shared" si="1249"/>
        <v>0</v>
      </c>
      <c r="AM254" s="72"/>
      <c r="AN254" s="77">
        <f t="shared" si="1250"/>
        <v>0</v>
      </c>
      <c r="AO254" s="72"/>
      <c r="AP254" s="71">
        <f t="shared" si="1251"/>
        <v>0</v>
      </c>
      <c r="AQ254" s="72"/>
      <c r="AR254" s="72">
        <f t="shared" si="1252"/>
        <v>0</v>
      </c>
      <c r="AS254" s="72"/>
      <c r="AT254" s="72">
        <f t="shared" si="1253"/>
        <v>0</v>
      </c>
      <c r="AU254" s="72"/>
      <c r="AV254" s="71">
        <f t="shared" si="1254"/>
        <v>0</v>
      </c>
      <c r="AW254" s="72"/>
      <c r="AX254" s="71">
        <f t="shared" si="1255"/>
        <v>0</v>
      </c>
      <c r="AY254" s="72"/>
      <c r="AZ254" s="71">
        <f t="shared" si="1256"/>
        <v>0</v>
      </c>
      <c r="BA254" s="72"/>
      <c r="BB254" s="71">
        <f t="shared" si="1257"/>
        <v>0</v>
      </c>
      <c r="BC254" s="72"/>
      <c r="BD254" s="71">
        <f t="shared" si="1258"/>
        <v>0</v>
      </c>
      <c r="BE254" s="72">
        <v>22</v>
      </c>
      <c r="BF254" s="71">
        <f t="shared" si="1259"/>
        <v>1395687.2159999998</v>
      </c>
      <c r="BG254" s="72">
        <v>3</v>
      </c>
      <c r="BH254" s="71">
        <f t="shared" si="1260"/>
        <v>190320.984</v>
      </c>
      <c r="BI254" s="72"/>
      <c r="BJ254" s="71">
        <f t="shared" si="1261"/>
        <v>0</v>
      </c>
      <c r="BK254" s="72"/>
      <c r="BL254" s="71">
        <f t="shared" si="1262"/>
        <v>0</v>
      </c>
      <c r="BM254" s="72"/>
      <c r="BN254" s="71">
        <f t="shared" si="1263"/>
        <v>0</v>
      </c>
      <c r="BO254" s="72"/>
      <c r="BP254" s="71">
        <f t="shared" si="1264"/>
        <v>0</v>
      </c>
      <c r="BQ254" s="72"/>
      <c r="BR254" s="71">
        <f t="shared" si="1265"/>
        <v>0</v>
      </c>
      <c r="BS254" s="72"/>
      <c r="BT254" s="71">
        <f t="shared" si="1266"/>
        <v>0</v>
      </c>
      <c r="BU254" s="72"/>
      <c r="BV254" s="71">
        <f t="shared" si="1267"/>
        <v>0</v>
      </c>
      <c r="BW254" s="72"/>
      <c r="BX254" s="71">
        <f t="shared" si="1268"/>
        <v>0</v>
      </c>
      <c r="BY254" s="72"/>
      <c r="BZ254" s="79">
        <f t="shared" si="1269"/>
        <v>0</v>
      </c>
      <c r="CA254" s="72"/>
      <c r="CB254" s="71">
        <f t="shared" si="1270"/>
        <v>0</v>
      </c>
      <c r="CC254" s="72"/>
      <c r="CD254" s="71">
        <f t="shared" si="1271"/>
        <v>0</v>
      </c>
      <c r="CE254" s="72"/>
      <c r="CF254" s="71">
        <f t="shared" si="1272"/>
        <v>0</v>
      </c>
      <c r="CG254" s="72"/>
      <c r="CH254" s="72">
        <f t="shared" si="1273"/>
        <v>0</v>
      </c>
      <c r="CI254" s="72"/>
      <c r="CJ254" s="71">
        <f t="shared" si="1274"/>
        <v>0</v>
      </c>
      <c r="CK254" s="72"/>
      <c r="CL254" s="71">
        <f t="shared" si="1275"/>
        <v>0</v>
      </c>
      <c r="CM254" s="72"/>
      <c r="CN254" s="71">
        <f t="shared" si="1276"/>
        <v>0</v>
      </c>
      <c r="CO254" s="72"/>
      <c r="CP254" s="71">
        <f t="shared" si="1277"/>
        <v>0</v>
      </c>
      <c r="CQ254" s="72"/>
      <c r="CR254" s="71">
        <f t="shared" si="1278"/>
        <v>0</v>
      </c>
      <c r="CS254" s="72"/>
      <c r="CT254" s="71">
        <f t="shared" si="1279"/>
        <v>0</v>
      </c>
      <c r="CU254" s="72"/>
      <c r="CV254" s="71">
        <f t="shared" si="1280"/>
        <v>0</v>
      </c>
      <c r="CW254" s="86"/>
      <c r="CX254" s="71">
        <f t="shared" si="1281"/>
        <v>0</v>
      </c>
      <c r="CY254" s="72"/>
      <c r="CZ254" s="71">
        <f t="shared" si="1282"/>
        <v>0</v>
      </c>
      <c r="DA254" s="72"/>
      <c r="DB254" s="77">
        <f t="shared" si="1283"/>
        <v>0</v>
      </c>
      <c r="DC254" s="72"/>
      <c r="DD254" s="71">
        <f t="shared" si="1284"/>
        <v>0</v>
      </c>
      <c r="DE254" s="87"/>
      <c r="DF254" s="71">
        <f t="shared" si="1285"/>
        <v>0</v>
      </c>
      <c r="DG254" s="72"/>
      <c r="DH254" s="71">
        <f t="shared" si="1286"/>
        <v>0</v>
      </c>
      <c r="DI254" s="72"/>
      <c r="DJ254" s="71">
        <f t="shared" si="1287"/>
        <v>0</v>
      </c>
      <c r="DK254" s="72"/>
      <c r="DL254" s="79">
        <f t="shared" si="1288"/>
        <v>0</v>
      </c>
      <c r="DM254" s="81">
        <f t="shared" si="1236"/>
        <v>783</v>
      </c>
      <c r="DN254" s="79">
        <f t="shared" si="1236"/>
        <v>41659148.719999991</v>
      </c>
    </row>
    <row r="255" spans="1:118" s="8" customFormat="1" ht="15.75" customHeight="1" x14ac:dyDescent="0.25">
      <c r="A255" s="82"/>
      <c r="B255" s="83">
        <v>215</v>
      </c>
      <c r="C255" s="65" t="s">
        <v>379</v>
      </c>
      <c r="D255" s="66">
        <v>22900</v>
      </c>
      <c r="E255" s="84">
        <v>0.78</v>
      </c>
      <c r="F255" s="84"/>
      <c r="G255" s="67">
        <v>1</v>
      </c>
      <c r="H255" s="68"/>
      <c r="I255" s="66">
        <v>1.4</v>
      </c>
      <c r="J255" s="66">
        <v>1.68</v>
      </c>
      <c r="K255" s="66">
        <v>2.23</v>
      </c>
      <c r="L255" s="69">
        <v>2.57</v>
      </c>
      <c r="M255" s="72">
        <v>73</v>
      </c>
      <c r="N255" s="71">
        <f t="shared" si="1058"/>
        <v>2008046.04</v>
      </c>
      <c r="O255" s="72">
        <v>530</v>
      </c>
      <c r="P255" s="72">
        <f>(O255*$D255*$E255*$G255*$I255*$P$12)</f>
        <v>14578964.4</v>
      </c>
      <c r="Q255" s="72"/>
      <c r="R255" s="71">
        <f>(Q255*$D255*$E255*$G255*$I255*$R$12)</f>
        <v>0</v>
      </c>
      <c r="S255" s="72"/>
      <c r="T255" s="71">
        <f>(S255/12*7*$D255*$E255*$G255*$I255*$T$12)+(S255/12*5*$D255*$E255*$G255*$I255*$T$13)</f>
        <v>0</v>
      </c>
      <c r="U255" s="72">
        <v>0</v>
      </c>
      <c r="V255" s="71">
        <f>(U255*$D255*$E255*$G255*$I255*$V$12)</f>
        <v>0</v>
      </c>
      <c r="W255" s="72">
        <v>0</v>
      </c>
      <c r="X255" s="71">
        <f>(W255*$D255*$E255*$G255*$I255*$X$12)</f>
        <v>0</v>
      </c>
      <c r="Y255" s="72"/>
      <c r="Z255" s="71">
        <f>(Y255*$D255*$E255*$G255*$I255*$Z$12)</f>
        <v>0</v>
      </c>
      <c r="AA255" s="72">
        <v>0</v>
      </c>
      <c r="AB255" s="71">
        <f>(AA255*$D255*$E255*$G255*$I255*$AB$12)</f>
        <v>0</v>
      </c>
      <c r="AC255" s="72">
        <v>9</v>
      </c>
      <c r="AD255" s="71">
        <f>(AC255*$D255*$E255*$G255*$I255*$AD$12)</f>
        <v>247567.32</v>
      </c>
      <c r="AE255" s="72"/>
      <c r="AF255" s="71">
        <f>(AE255*$D255*$E255*$G255*$I255*$AF$12)</f>
        <v>0</v>
      </c>
      <c r="AG255" s="74"/>
      <c r="AH255" s="71">
        <f>(AG255*$D255*$E255*$G255*$I255*$AH$12)</f>
        <v>0</v>
      </c>
      <c r="AI255" s="72">
        <v>36</v>
      </c>
      <c r="AJ255" s="71">
        <f>(AI255*$D255*$E255*$G255*$I255*$AJ$12)</f>
        <v>990269.28</v>
      </c>
      <c r="AK255" s="86"/>
      <c r="AL255" s="71">
        <f>(AK255*$D255*$E255*$G255*$J255*$AL$12)</f>
        <v>0</v>
      </c>
      <c r="AM255" s="72">
        <v>3</v>
      </c>
      <c r="AN255" s="77">
        <f>(AM255*$D255*$E255*$G255*$J255*$AN$12)</f>
        <v>99026.928</v>
      </c>
      <c r="AO255" s="72"/>
      <c r="AP255" s="71">
        <f>(AO255*$D255*$E255*$G255*$I255*$AP$12)</f>
        <v>0</v>
      </c>
      <c r="AQ255" s="72"/>
      <c r="AR255" s="72">
        <f>(AQ255*$D255*$E255*$G255*$I255*$AR$12)</f>
        <v>0</v>
      </c>
      <c r="AS255" s="72">
        <v>8</v>
      </c>
      <c r="AT255" s="72">
        <f>(AS255*$D255*$E255*$G255*$I255*$AT$12)</f>
        <v>230062.55999999997</v>
      </c>
      <c r="AU255" s="72">
        <v>0</v>
      </c>
      <c r="AV255" s="71">
        <f>(AU255*$D255*$E255*$G255*$I255*$AV$12)</f>
        <v>0</v>
      </c>
      <c r="AW255" s="72">
        <v>0</v>
      </c>
      <c r="AX255" s="71">
        <f>(AW255*$D255*$E255*$G255*$I255*$AX$12)</f>
        <v>0</v>
      </c>
      <c r="AY255" s="72">
        <v>0</v>
      </c>
      <c r="AZ255" s="71">
        <f>(AY255*$D255*$E255*$G255*$I255*$AZ$12)</f>
        <v>0</v>
      </c>
      <c r="BA255" s="72">
        <v>10</v>
      </c>
      <c r="BB255" s="71">
        <f>(BA255*$D255*$E255*$G255*$I255*$BB$12)</f>
        <v>275074.8</v>
      </c>
      <c r="BC255" s="72">
        <v>11</v>
      </c>
      <c r="BD255" s="71">
        <f>(BC255*$D255*$E255*$G255*$I255*$BD$12)</f>
        <v>302582.28000000003</v>
      </c>
      <c r="BE255" s="72">
        <v>39</v>
      </c>
      <c r="BF255" s="71">
        <f>(BE255*$D255*$E255*$G255*$J255*$BF$12)</f>
        <v>1170318.24</v>
      </c>
      <c r="BG255" s="72">
        <v>57</v>
      </c>
      <c r="BH255" s="71">
        <f>(BG255*$D255*$E255*$G255*$J255*$BH$12)</f>
        <v>1710465.1199999999</v>
      </c>
      <c r="BI255" s="72">
        <v>0</v>
      </c>
      <c r="BJ255" s="71">
        <f>(BI255*$D255*$E255*$G255*$J255*$BJ$12)</f>
        <v>0</v>
      </c>
      <c r="BK255" s="72">
        <v>0</v>
      </c>
      <c r="BL255" s="71">
        <f>(BK255*$D255*$E255*$G255*$J255*$BL$12)</f>
        <v>0</v>
      </c>
      <c r="BM255" s="72">
        <v>75</v>
      </c>
      <c r="BN255" s="71">
        <f>(BM255*$D255*$E255*$G255*$J255*$BN$12)</f>
        <v>2475673.2000000002</v>
      </c>
      <c r="BO255" s="72">
        <v>9</v>
      </c>
      <c r="BP255" s="71">
        <f>(BO255*$D255*$E255*$G255*$J255*$BP$12)</f>
        <v>270073.44</v>
      </c>
      <c r="BQ255" s="72">
        <v>3</v>
      </c>
      <c r="BR255" s="71">
        <f>(BQ255*$D255*$E255*$G255*$J255*$BR$12)</f>
        <v>112530.59999999999</v>
      </c>
      <c r="BS255" s="72">
        <v>4</v>
      </c>
      <c r="BT255" s="71">
        <f>(BS255*$D255*$E255*$G255*$J255*$BT$12)</f>
        <v>108029.376</v>
      </c>
      <c r="BU255" s="72">
        <v>29</v>
      </c>
      <c r="BV255" s="71">
        <f>(BU255*$D255*$E255*$G255*$J255*$BV$12)</f>
        <v>1087795.8</v>
      </c>
      <c r="BW255" s="72">
        <v>7</v>
      </c>
      <c r="BX255" s="71">
        <f>(BW255*$D255*$E255*$G255*$J255*$BX$12)</f>
        <v>210057.12</v>
      </c>
      <c r="BY255" s="72">
        <v>44</v>
      </c>
      <c r="BZ255" s="79">
        <f>(BY255*$D255*$E255*$G255*$J255*$BZ$12)</f>
        <v>1320359.04</v>
      </c>
      <c r="CA255" s="72">
        <v>0</v>
      </c>
      <c r="CB255" s="71">
        <f>(CA255*$D255*$E255*$G255*$I255*$CB$12)</f>
        <v>0</v>
      </c>
      <c r="CC255" s="72"/>
      <c r="CD255" s="71">
        <f>(CC255*$D255*$E255*$G255*$I255*$CD$12)</f>
        <v>0</v>
      </c>
      <c r="CE255" s="72">
        <v>0</v>
      </c>
      <c r="CF255" s="71">
        <f>(CE255*$D255*$E255*$G255*$I255*$CF$12)</f>
        <v>0</v>
      </c>
      <c r="CG255" s="72"/>
      <c r="CH255" s="72">
        <f>(CG255*$D255*$E255*$G255*$I255*$CH$12)</f>
        <v>0</v>
      </c>
      <c r="CI255" s="72"/>
      <c r="CJ255" s="71">
        <f>(CI255*$D255*$E255*$G255*$J255*$CJ$12)</f>
        <v>0</v>
      </c>
      <c r="CK255" s="72">
        <v>1</v>
      </c>
      <c r="CL255" s="71">
        <f>(CK255*$D255*$E255*$G255*$I255*$CL$12)</f>
        <v>17504.759999999998</v>
      </c>
      <c r="CM255" s="72"/>
      <c r="CN255" s="71">
        <f>(CM255*$D255*$E255*$G255*$I255*$CN$12)</f>
        <v>0</v>
      </c>
      <c r="CO255" s="72"/>
      <c r="CP255" s="71">
        <f>(CO255*$D255*$E255*$G255*$I255*$CP$12)</f>
        <v>0</v>
      </c>
      <c r="CQ255" s="72">
        <v>1</v>
      </c>
      <c r="CR255" s="71">
        <f>(CQ255*$D255*$E255*$G255*$I255*$CR$12)</f>
        <v>28257.683999999997</v>
      </c>
      <c r="CS255" s="72">
        <v>100</v>
      </c>
      <c r="CT255" s="71">
        <f>(CS255*$D255*$E255*$G255*$I255*$CT$12)</f>
        <v>2825768.4</v>
      </c>
      <c r="CU255" s="72">
        <v>52</v>
      </c>
      <c r="CV255" s="71">
        <f>(CU255*$D255*$E255*$G255*$J255*$CV$12)</f>
        <v>1560424.3199999998</v>
      </c>
      <c r="CW255" s="86">
        <v>130</v>
      </c>
      <c r="CX255" s="71">
        <f>(CW255*$D255*$E255*$G255*$J255*$CX$12)</f>
        <v>3510954.7199999997</v>
      </c>
      <c r="CY255" s="72"/>
      <c r="CZ255" s="71">
        <f>(CY255*$D255*$E255*$G255*$I255*$CZ$12)</f>
        <v>0</v>
      </c>
      <c r="DA255" s="72"/>
      <c r="DB255" s="77">
        <f>(DA255*$D255*$E255*$G255*$J255*$DB$12)</f>
        <v>0</v>
      </c>
      <c r="DC255" s="72">
        <v>3</v>
      </c>
      <c r="DD255" s="71">
        <f>(DC255*$D255*$E255*$G255*$J255*$DD$12)</f>
        <v>90024.48</v>
      </c>
      <c r="DE255" s="87"/>
      <c r="DF255" s="71">
        <f>(DE255*$D255*$E255*$G255*$J255*$DF$12)</f>
        <v>0</v>
      </c>
      <c r="DG255" s="72">
        <v>7</v>
      </c>
      <c r="DH255" s="71">
        <f>(DG255*$D255*$E255*$G255*$J255*$DH$12)</f>
        <v>237364.54559999998</v>
      </c>
      <c r="DI255" s="72"/>
      <c r="DJ255" s="71">
        <f>(DI255*$D255*$E255*$G255*$K255*$DJ$12)</f>
        <v>0</v>
      </c>
      <c r="DK255" s="72">
        <v>3</v>
      </c>
      <c r="DL255" s="79">
        <f>(DK255*$D255*$E255*$G255*$L255*$DL$12)</f>
        <v>165259.22399999999</v>
      </c>
      <c r="DM255" s="81">
        <f t="shared" si="1236"/>
        <v>1244</v>
      </c>
      <c r="DN255" s="79">
        <f t="shared" si="1236"/>
        <v>35632453.677599996</v>
      </c>
    </row>
    <row r="256" spans="1:118" ht="15.75" customHeight="1" x14ac:dyDescent="0.25">
      <c r="A256" s="82"/>
      <c r="B256" s="83">
        <v>216</v>
      </c>
      <c r="C256" s="65" t="s">
        <v>380</v>
      </c>
      <c r="D256" s="66">
        <v>22900</v>
      </c>
      <c r="E256" s="84">
        <v>1.54</v>
      </c>
      <c r="F256" s="84"/>
      <c r="G256" s="67">
        <v>1</v>
      </c>
      <c r="H256" s="68"/>
      <c r="I256" s="66">
        <v>1.4</v>
      </c>
      <c r="J256" s="66">
        <v>1.68</v>
      </c>
      <c r="K256" s="66">
        <v>2.23</v>
      </c>
      <c r="L256" s="69">
        <v>2.57</v>
      </c>
      <c r="M256" s="72">
        <v>6</v>
      </c>
      <c r="N256" s="71">
        <f t="shared" si="1058"/>
        <v>325857.83999999997</v>
      </c>
      <c r="O256" s="72">
        <v>60</v>
      </c>
      <c r="P256" s="72">
        <f>(O256*$D256*$E256*$G256*$I256*$P$12)</f>
        <v>3258578.4000000004</v>
      </c>
      <c r="Q256" s="72"/>
      <c r="R256" s="71">
        <f>(Q256*$D256*$E256*$G256*$I256*$R$12)</f>
        <v>0</v>
      </c>
      <c r="S256" s="72"/>
      <c r="T256" s="71">
        <f>(S256/12*7*$D256*$E256*$G256*$I256*$T$12)+(S256/12*5*$D256*$E256*$G256*$I256*$T$13)</f>
        <v>0</v>
      </c>
      <c r="U256" s="72"/>
      <c r="V256" s="71">
        <f>(U256*$D256*$E256*$G256*$I256*$V$12)</f>
        <v>0</v>
      </c>
      <c r="W256" s="72"/>
      <c r="X256" s="71">
        <f>(W256*$D256*$E256*$G256*$I256*$X$12)</f>
        <v>0</v>
      </c>
      <c r="Y256" s="72"/>
      <c r="Z256" s="71">
        <f>(Y256*$D256*$E256*$G256*$I256*$Z$12)</f>
        <v>0</v>
      </c>
      <c r="AA256" s="72"/>
      <c r="AB256" s="71">
        <f>(AA256*$D256*$E256*$G256*$I256*$AB$12)</f>
        <v>0</v>
      </c>
      <c r="AC256" s="72"/>
      <c r="AD256" s="71">
        <f>(AC256*$D256*$E256*$G256*$I256*$AD$12)</f>
        <v>0</v>
      </c>
      <c r="AE256" s="72"/>
      <c r="AF256" s="71">
        <f>(AE256*$D256*$E256*$G256*$I256*$AF$12)</f>
        <v>0</v>
      </c>
      <c r="AG256" s="74"/>
      <c r="AH256" s="71">
        <f>(AG256*$D256*$E256*$G256*$I256*$AH$12)</f>
        <v>0</v>
      </c>
      <c r="AI256" s="72"/>
      <c r="AJ256" s="71">
        <f>(AI256*$D256*$E256*$G256*$I256*$AJ$12)</f>
        <v>0</v>
      </c>
      <c r="AK256" s="86"/>
      <c r="AL256" s="71">
        <f>(AK256*$D256*$E256*$G256*$J256*$AL$12)</f>
        <v>0</v>
      </c>
      <c r="AM256" s="72"/>
      <c r="AN256" s="77">
        <f>(AM256*$D256*$E256*$G256*$J256*$AN$12)</f>
        <v>0</v>
      </c>
      <c r="AO256" s="92"/>
      <c r="AP256" s="71">
        <f>(AO256*$D256*$E256*$G256*$I256*$AP$12)</f>
        <v>0</v>
      </c>
      <c r="AQ256" s="72"/>
      <c r="AR256" s="72">
        <f>(AQ256*$D256*$E256*$G256*$I256*$AR$12)</f>
        <v>0</v>
      </c>
      <c r="AS256" s="72"/>
      <c r="AT256" s="72">
        <f>(AS256*$D256*$E256*$G256*$I256*$AT$12)</f>
        <v>0</v>
      </c>
      <c r="AU256" s="72"/>
      <c r="AV256" s="71">
        <f>(AU256*$D256*$E256*$G256*$I256*$AV$12)</f>
        <v>0</v>
      </c>
      <c r="AW256" s="72"/>
      <c r="AX256" s="71">
        <f>(AW256*$D256*$E256*$G256*$I256*$AX$12)</f>
        <v>0</v>
      </c>
      <c r="AY256" s="72"/>
      <c r="AZ256" s="71">
        <f>(AY256*$D256*$E256*$G256*$I256*$AZ$12)</f>
        <v>0</v>
      </c>
      <c r="BA256" s="72"/>
      <c r="BB256" s="71">
        <f>(BA256*$D256*$E256*$G256*$I256*$BB$12)</f>
        <v>0</v>
      </c>
      <c r="BC256" s="72"/>
      <c r="BD256" s="71">
        <f>(BC256*$D256*$E256*$G256*$I256*$BD$12)</f>
        <v>0</v>
      </c>
      <c r="BE256" s="72"/>
      <c r="BF256" s="71">
        <f>(BE256*$D256*$E256*$G256*$J256*$BF$12)</f>
        <v>0</v>
      </c>
      <c r="BG256" s="72">
        <v>1</v>
      </c>
      <c r="BH256" s="71">
        <f>(BG256*$D256*$E256*$G256*$J256*$BH$12)</f>
        <v>59246.879999999997</v>
      </c>
      <c r="BI256" s="72"/>
      <c r="BJ256" s="71">
        <f>(BI256*$D256*$E256*$G256*$J256*$BJ$12)</f>
        <v>0</v>
      </c>
      <c r="BK256" s="72"/>
      <c r="BL256" s="71">
        <f>(BK256*$D256*$E256*$G256*$J256*$BL$12)</f>
        <v>0</v>
      </c>
      <c r="BM256" s="72"/>
      <c r="BN256" s="71">
        <f>(BM256*$D256*$E256*$G256*$J256*$BN$12)</f>
        <v>0</v>
      </c>
      <c r="BO256" s="72"/>
      <c r="BP256" s="71">
        <f>(BO256*$D256*$E256*$G256*$J256*$BP$12)</f>
        <v>0</v>
      </c>
      <c r="BQ256" s="72"/>
      <c r="BR256" s="71">
        <f>(BQ256*$D256*$E256*$G256*$J256*$BR$12)</f>
        <v>0</v>
      </c>
      <c r="BS256" s="72"/>
      <c r="BT256" s="71">
        <f>(BS256*$D256*$E256*$G256*$J256*$BT$12)</f>
        <v>0</v>
      </c>
      <c r="BU256" s="72"/>
      <c r="BV256" s="71">
        <f>(BU256*$D256*$E256*$G256*$J256*$BV$12)</f>
        <v>0</v>
      </c>
      <c r="BW256" s="72"/>
      <c r="BX256" s="71">
        <f>(BW256*$D256*$E256*$G256*$J256*$BX$12)</f>
        <v>0</v>
      </c>
      <c r="BY256" s="72"/>
      <c r="BZ256" s="79">
        <f>(BY256*$D256*$E256*$G256*$J256*$BZ$12)</f>
        <v>0</v>
      </c>
      <c r="CA256" s="72"/>
      <c r="CB256" s="71">
        <f>(CA256*$D256*$E256*$G256*$I256*$CB$12)</f>
        <v>0</v>
      </c>
      <c r="CC256" s="72"/>
      <c r="CD256" s="71">
        <f>(CC256*$D256*$E256*$G256*$I256*$CD$12)</f>
        <v>0</v>
      </c>
      <c r="CE256" s="72"/>
      <c r="CF256" s="71">
        <f>(CE256*$D256*$E256*$G256*$I256*$CF$12)</f>
        <v>0</v>
      </c>
      <c r="CG256" s="72"/>
      <c r="CH256" s="72">
        <f>(CG256*$D256*$E256*$G256*$I256*$CH$12)</f>
        <v>0</v>
      </c>
      <c r="CI256" s="72"/>
      <c r="CJ256" s="71">
        <f>(CI256*$D256*$E256*$G256*$J256*$CJ$12)</f>
        <v>0</v>
      </c>
      <c r="CK256" s="72"/>
      <c r="CL256" s="71">
        <f>(CK256*$D256*$E256*$G256*$I256*$CL$12)</f>
        <v>0</v>
      </c>
      <c r="CM256" s="72"/>
      <c r="CN256" s="71">
        <f>(CM256*$D256*$E256*$G256*$I256*$CN$12)</f>
        <v>0</v>
      </c>
      <c r="CO256" s="72"/>
      <c r="CP256" s="71">
        <f>(CO256*$D256*$E256*$G256*$I256*$CP$12)</f>
        <v>0</v>
      </c>
      <c r="CQ256" s="72"/>
      <c r="CR256" s="71">
        <f>(CQ256*$D256*$E256*$G256*$I256*$CR$12)</f>
        <v>0</v>
      </c>
      <c r="CS256" s="72"/>
      <c r="CT256" s="71">
        <f>(CS256*$D256*$E256*$G256*$I256*$CT$12)</f>
        <v>0</v>
      </c>
      <c r="CU256" s="72"/>
      <c r="CV256" s="71">
        <f>(CU256*$D256*$E256*$G256*$J256*$CV$12)</f>
        <v>0</v>
      </c>
      <c r="CW256" s="86"/>
      <c r="CX256" s="71">
        <f>(CW256*$D256*$E256*$G256*$J256*$CX$12)</f>
        <v>0</v>
      </c>
      <c r="CY256" s="72"/>
      <c r="CZ256" s="71">
        <f>(CY256*$D256*$E256*$G256*$I256*$CZ$12)</f>
        <v>0</v>
      </c>
      <c r="DA256" s="72"/>
      <c r="DB256" s="77">
        <f>(DA256*$D256*$E256*$G256*$J256*$DB$12)</f>
        <v>0</v>
      </c>
      <c r="DC256" s="72"/>
      <c r="DD256" s="71">
        <f>(DC256*$D256*$E256*$G256*$J256*$DD$12)</f>
        <v>0</v>
      </c>
      <c r="DE256" s="87"/>
      <c r="DF256" s="71">
        <f>(DE256*$D256*$E256*$G256*$J256*$DF$12)</f>
        <v>0</v>
      </c>
      <c r="DG256" s="72"/>
      <c r="DH256" s="71">
        <f>(DG256*$D256*$E256*$G256*$J256*$DH$12)</f>
        <v>0</v>
      </c>
      <c r="DI256" s="72"/>
      <c r="DJ256" s="71">
        <f>(DI256*$D256*$E256*$G256*$K256*$DJ$12)</f>
        <v>0</v>
      </c>
      <c r="DK256" s="72"/>
      <c r="DL256" s="79">
        <f>(DK256*$D256*$E256*$G256*$L256*$DL$12)</f>
        <v>0</v>
      </c>
      <c r="DM256" s="81">
        <f t="shared" si="1236"/>
        <v>67</v>
      </c>
      <c r="DN256" s="79">
        <f t="shared" si="1236"/>
        <v>3643683.12</v>
      </c>
    </row>
    <row r="257" spans="1:118" s="8" customFormat="1" ht="30" customHeight="1" x14ac:dyDescent="0.25">
      <c r="A257" s="82"/>
      <c r="B257" s="83">
        <v>217</v>
      </c>
      <c r="C257" s="65" t="s">
        <v>381</v>
      </c>
      <c r="D257" s="66">
        <v>22900</v>
      </c>
      <c r="E257" s="84">
        <v>0.75</v>
      </c>
      <c r="F257" s="84"/>
      <c r="G257" s="67">
        <v>1</v>
      </c>
      <c r="H257" s="68"/>
      <c r="I257" s="66">
        <v>1.4</v>
      </c>
      <c r="J257" s="66">
        <v>1.68</v>
      </c>
      <c r="K257" s="66">
        <v>2.23</v>
      </c>
      <c r="L257" s="69">
        <v>2.57</v>
      </c>
      <c r="M257" s="72">
        <v>10</v>
      </c>
      <c r="N257" s="71">
        <f>(M257*$D257*$E257*$G257*$I257)</f>
        <v>240449.99999999997</v>
      </c>
      <c r="O257" s="72">
        <v>0</v>
      </c>
      <c r="P257" s="72">
        <f>(O257*$D257*$E257*$G257*$I257)</f>
        <v>0</v>
      </c>
      <c r="Q257" s="72">
        <v>100</v>
      </c>
      <c r="R257" s="71">
        <f>(Q257*$D257*$E257*$G257*$I257)</f>
        <v>2404500</v>
      </c>
      <c r="S257" s="72"/>
      <c r="T257" s="71">
        <f>(S257*$D257*$E257*$G257*$I257)</f>
        <v>0</v>
      </c>
      <c r="U257" s="72">
        <v>0</v>
      </c>
      <c r="V257" s="71">
        <f>(U257*$D257*$E257*$G257*$I257)</f>
        <v>0</v>
      </c>
      <c r="W257" s="72">
        <v>0</v>
      </c>
      <c r="X257" s="71">
        <f>(W257*$D257*$E257*$G257*$I257)</f>
        <v>0</v>
      </c>
      <c r="Y257" s="72"/>
      <c r="Z257" s="71">
        <f>(Y257*$D257*$E257*$G257*$I257)</f>
        <v>0</v>
      </c>
      <c r="AA257" s="72">
        <v>0</v>
      </c>
      <c r="AB257" s="71">
        <f>(AA257*$D257*$E257*$G257*$I257)</f>
        <v>0</v>
      </c>
      <c r="AC257" s="72">
        <v>15</v>
      </c>
      <c r="AD257" s="71">
        <f>(AC257*$D257*$E257*$G257*$I257)</f>
        <v>360675</v>
      </c>
      <c r="AE257" s="72">
        <v>0</v>
      </c>
      <c r="AF257" s="71">
        <f>(AE257*$D257*$E257*$G257*$I257)</f>
        <v>0</v>
      </c>
      <c r="AG257" s="74"/>
      <c r="AH257" s="71">
        <f>(AG257*$D257*$E257*$G257*$I257)</f>
        <v>0</v>
      </c>
      <c r="AI257" s="72">
        <v>190</v>
      </c>
      <c r="AJ257" s="71">
        <f>(AI257*$D257*$E257*$G257*$I257)</f>
        <v>4568550</v>
      </c>
      <c r="AK257" s="86">
        <v>0</v>
      </c>
      <c r="AL257" s="71">
        <f>(AK257*$D257*$E257*$G257*$J257)</f>
        <v>0</v>
      </c>
      <c r="AM257" s="72">
        <v>50</v>
      </c>
      <c r="AN257" s="77">
        <f>(AM257*$D257*$E257*$G257*$J257)</f>
        <v>1442700</v>
      </c>
      <c r="AO257" s="72">
        <v>23</v>
      </c>
      <c r="AP257" s="71">
        <f>(AO257*$D257*$E257*$G257*$I257)</f>
        <v>553035</v>
      </c>
      <c r="AQ257" s="72">
        <v>1</v>
      </c>
      <c r="AR257" s="72">
        <f>(AQ257*$D257*$E257*$G257*$I257)</f>
        <v>24045</v>
      </c>
      <c r="AS257" s="72">
        <v>171</v>
      </c>
      <c r="AT257" s="72">
        <f>(AS257*$D257*$E257*$G257*$I257)</f>
        <v>4111694.9999999995</v>
      </c>
      <c r="AU257" s="72">
        <v>0</v>
      </c>
      <c r="AV257" s="71">
        <f>(AU257*$D257*$E257*$G257*$I257)</f>
        <v>0</v>
      </c>
      <c r="AW257" s="72">
        <v>0</v>
      </c>
      <c r="AX257" s="71">
        <f>(AW257*$D257*$E257*$G257*$I257)</f>
        <v>0</v>
      </c>
      <c r="AY257" s="72">
        <v>0</v>
      </c>
      <c r="AZ257" s="71">
        <f>(AY257*$D257*$E257*$G257*$I257)</f>
        <v>0</v>
      </c>
      <c r="BA257" s="72">
        <v>200</v>
      </c>
      <c r="BB257" s="71">
        <f>(BA257*$D257*$E257*$G257*$I257)</f>
        <v>4809000</v>
      </c>
      <c r="BC257" s="72">
        <v>147</v>
      </c>
      <c r="BD257" s="71">
        <f>(BC257*$D257*$E257*$G257*$I257)</f>
        <v>3534615</v>
      </c>
      <c r="BE257" s="72">
        <v>879</v>
      </c>
      <c r="BF257" s="71">
        <f>(BE257*$D257*$E257*$G257*$J257)</f>
        <v>25362666</v>
      </c>
      <c r="BG257" s="72">
        <v>20</v>
      </c>
      <c r="BH257" s="71">
        <f>(BG257*$D257*$E257*$G257*$J257)</f>
        <v>577080</v>
      </c>
      <c r="BI257" s="72">
        <v>530</v>
      </c>
      <c r="BJ257" s="71">
        <f>(BI257*$D257*$E257*$G257*$J257)</f>
        <v>15292620</v>
      </c>
      <c r="BK257" s="72">
        <v>0</v>
      </c>
      <c r="BL257" s="71">
        <f>(BK257*$D257*$E257*$G257*$J257)</f>
        <v>0</v>
      </c>
      <c r="BM257" s="72">
        <f>244+38</f>
        <v>282</v>
      </c>
      <c r="BN257" s="71">
        <f>(BM257*$D257*$E257*$G257*$J257)</f>
        <v>8136828</v>
      </c>
      <c r="BO257" s="72">
        <v>150</v>
      </c>
      <c r="BP257" s="71">
        <f>(BO257*$D257*$E257*$G257*$J257)</f>
        <v>4328100</v>
      </c>
      <c r="BQ257" s="72">
        <v>319</v>
      </c>
      <c r="BR257" s="71">
        <f>(BQ257*$D257*$E257*$G257*$J257)</f>
        <v>9204426</v>
      </c>
      <c r="BS257" s="72">
        <v>464</v>
      </c>
      <c r="BT257" s="71">
        <f>(BS257*$D257*$E257*$G257*$J257)</f>
        <v>13388256</v>
      </c>
      <c r="BU257" s="72">
        <v>140</v>
      </c>
      <c r="BV257" s="71">
        <f>(BU257*$D257*$E257*$G257*$J257)</f>
        <v>4039560</v>
      </c>
      <c r="BW257" s="72">
        <v>150</v>
      </c>
      <c r="BX257" s="71">
        <f>(BW257*$D257*$E257*$G257*$J257)</f>
        <v>4328100</v>
      </c>
      <c r="BY257" s="78">
        <f>290+10</f>
        <v>300</v>
      </c>
      <c r="BZ257" s="79">
        <f>(BY257*$D257*$E257*$G257*$J257)</f>
        <v>8656200</v>
      </c>
      <c r="CA257" s="72">
        <v>507</v>
      </c>
      <c r="CB257" s="71">
        <f>(CA257*$D257*$E257*$G257*$I257)</f>
        <v>12190815</v>
      </c>
      <c r="CC257" s="72">
        <v>480</v>
      </c>
      <c r="CD257" s="71">
        <f>(CC257*$D257*$E257*$G257*$I257)</f>
        <v>11541600</v>
      </c>
      <c r="CE257" s="72">
        <v>0</v>
      </c>
      <c r="CF257" s="71">
        <f>(CE257*$D257*$E257*$G257*$I257)</f>
        <v>0</v>
      </c>
      <c r="CG257" s="72"/>
      <c r="CH257" s="72">
        <f>(CG257*$D257*$E257*$G257*$I257)</f>
        <v>0</v>
      </c>
      <c r="CI257" s="72"/>
      <c r="CJ257" s="71">
        <f>(CI257*$D257*$E257*$G257*$J257)</f>
        <v>0</v>
      </c>
      <c r="CK257" s="72">
        <v>9</v>
      </c>
      <c r="CL257" s="71">
        <f>(CK257*$D257*$E257*$G257*$I257)</f>
        <v>216405</v>
      </c>
      <c r="CM257" s="72">
        <v>3</v>
      </c>
      <c r="CN257" s="71">
        <f>(CM257*$D257*$E257*$G257*$I257)</f>
        <v>72135</v>
      </c>
      <c r="CO257" s="72">
        <v>74</v>
      </c>
      <c r="CP257" s="71">
        <f>(CO257*$D257*$E257*$G257*$I257)</f>
        <v>1779330</v>
      </c>
      <c r="CQ257" s="72">
        <v>225</v>
      </c>
      <c r="CR257" s="71">
        <f>(CQ257*$D257*$E257*$G257*$I257)</f>
        <v>5410125</v>
      </c>
      <c r="CS257" s="72">
        <v>420</v>
      </c>
      <c r="CT257" s="71">
        <f>(CS257*$D257*$E257*$G257*$I257)</f>
        <v>10098900</v>
      </c>
      <c r="CU257" s="72">
        <v>43</v>
      </c>
      <c r="CV257" s="71">
        <f>(CU257*$D257*$E257*$G257*$J257)</f>
        <v>1240722</v>
      </c>
      <c r="CW257" s="86">
        <v>23</v>
      </c>
      <c r="CX257" s="71">
        <f>(CW257*$D257*$E257*$G257*$J257)</f>
        <v>663642</v>
      </c>
      <c r="CY257" s="72"/>
      <c r="CZ257" s="71">
        <f>(CY257*$D257*$E257*$G257*$I257)</f>
        <v>0</v>
      </c>
      <c r="DA257" s="72">
        <v>5</v>
      </c>
      <c r="DB257" s="77">
        <f>(DA257*$D257*$E257*$G257*$J257)</f>
        <v>144270</v>
      </c>
      <c r="DC257" s="72">
        <v>12</v>
      </c>
      <c r="DD257" s="71">
        <f>(DC257*$D257*$E257*$G257*$J257)</f>
        <v>346248</v>
      </c>
      <c r="DE257" s="87">
        <v>4</v>
      </c>
      <c r="DF257" s="71">
        <f>(DE257*$D257*$E257*$G257*$J257)</f>
        <v>115416</v>
      </c>
      <c r="DG257" s="72">
        <v>150</v>
      </c>
      <c r="DH257" s="71">
        <f>(DG257*$D257*$E257*$G257*$J257)</f>
        <v>4328100</v>
      </c>
      <c r="DI257" s="72">
        <v>100</v>
      </c>
      <c r="DJ257" s="71">
        <f>(DI257*$D257*$E257*$G257*$K257)</f>
        <v>3830025</v>
      </c>
      <c r="DK257" s="72">
        <v>60</v>
      </c>
      <c r="DL257" s="79">
        <f>(DK257*$D257*$E257*$G257*$L257)</f>
        <v>2648385</v>
      </c>
      <c r="DM257" s="81">
        <f t="shared" si="1236"/>
        <v>6256</v>
      </c>
      <c r="DN257" s="79">
        <f t="shared" si="1236"/>
        <v>169989219</v>
      </c>
    </row>
    <row r="258" spans="1:118" s="8" customFormat="1" ht="15.75" customHeight="1" x14ac:dyDescent="0.25">
      <c r="A258" s="82"/>
      <c r="B258" s="83">
        <v>218</v>
      </c>
      <c r="C258" s="65" t="s">
        <v>382</v>
      </c>
      <c r="D258" s="66">
        <v>22900</v>
      </c>
      <c r="E258" s="84">
        <v>0.89</v>
      </c>
      <c r="F258" s="84"/>
      <c r="G258" s="67">
        <v>1</v>
      </c>
      <c r="H258" s="68"/>
      <c r="I258" s="66">
        <v>1.4</v>
      </c>
      <c r="J258" s="66">
        <v>1.68</v>
      </c>
      <c r="K258" s="66">
        <v>2.23</v>
      </c>
      <c r="L258" s="69">
        <v>2.57</v>
      </c>
      <c r="M258" s="72">
        <v>180</v>
      </c>
      <c r="N258" s="71">
        <f t="shared" si="1058"/>
        <v>5649613.2000000002</v>
      </c>
      <c r="O258" s="72">
        <v>0</v>
      </c>
      <c r="P258" s="72">
        <f>(O258*$D258*$E258*$G258*$I258*$P$12)</f>
        <v>0</v>
      </c>
      <c r="Q258" s="72"/>
      <c r="R258" s="71">
        <f>(Q258*$D258*$E258*$G258*$I258*$R$12)</f>
        <v>0</v>
      </c>
      <c r="S258" s="72"/>
      <c r="T258" s="71">
        <f>(S258/12*7*$D258*$E258*$G258*$I258*$T$12)+(S258/12*5*$D258*$E258*$G258*$I258*$T$13)</f>
        <v>0</v>
      </c>
      <c r="U258" s="72">
        <v>0</v>
      </c>
      <c r="V258" s="71">
        <f>(U258*$D258*$E258*$G258*$I258*$V$12)</f>
        <v>0</v>
      </c>
      <c r="W258" s="72">
        <v>0</v>
      </c>
      <c r="X258" s="71">
        <f>(W258*$D258*$E258*$G258*$I258*$X$12)</f>
        <v>0</v>
      </c>
      <c r="Y258" s="72"/>
      <c r="Z258" s="71">
        <f>(Y258*$D258*$E258*$G258*$I258*$Z$12)</f>
        <v>0</v>
      </c>
      <c r="AA258" s="72">
        <v>0</v>
      </c>
      <c r="AB258" s="71">
        <f>(AA258*$D258*$E258*$G258*$I258*$AB$12)</f>
        <v>0</v>
      </c>
      <c r="AC258" s="72">
        <v>50</v>
      </c>
      <c r="AD258" s="71">
        <f>(AC258*$D258*$E258*$G258*$I258*$AD$12)</f>
        <v>1569337.0000000002</v>
      </c>
      <c r="AE258" s="72">
        <v>0</v>
      </c>
      <c r="AF258" s="71">
        <f>(AE258*$D258*$E258*$G258*$I258*$AF$12)</f>
        <v>0</v>
      </c>
      <c r="AG258" s="74"/>
      <c r="AH258" s="71">
        <f>(AG258*$D258*$E258*$G258*$I258*$AH$12)</f>
        <v>0</v>
      </c>
      <c r="AI258" s="72">
        <v>160</v>
      </c>
      <c r="AJ258" s="71">
        <f>(AI258*$D258*$E258*$G258*$I258*$AJ$12)</f>
        <v>5021878.4000000004</v>
      </c>
      <c r="AK258" s="86">
        <v>0</v>
      </c>
      <c r="AL258" s="71">
        <f>(AK258*$D258*$E258*$G258*$J258*$AL$12)</f>
        <v>0</v>
      </c>
      <c r="AM258" s="72">
        <v>4</v>
      </c>
      <c r="AN258" s="77">
        <f>(AM258*$D258*$E258*$G258*$J258*$AN$12)</f>
        <v>150656.35200000001</v>
      </c>
      <c r="AO258" s="72"/>
      <c r="AP258" s="71">
        <f>(AO258*$D258*$E258*$G258*$I258*$AP$12)</f>
        <v>0</v>
      </c>
      <c r="AQ258" s="72"/>
      <c r="AR258" s="72">
        <f>(AQ258*$D258*$E258*$G258*$I258*$AR$12)</f>
        <v>0</v>
      </c>
      <c r="AS258" s="72">
        <v>120</v>
      </c>
      <c r="AT258" s="72">
        <f>(AS258*$D258*$E258*$G258*$I258*$AT$12)</f>
        <v>3937609.1999999997</v>
      </c>
      <c r="AU258" s="72">
        <v>0</v>
      </c>
      <c r="AV258" s="71">
        <f>(AU258*$D258*$E258*$G258*$I258*$AV$12)</f>
        <v>0</v>
      </c>
      <c r="AW258" s="72">
        <v>0</v>
      </c>
      <c r="AX258" s="71">
        <f>(AW258*$D258*$E258*$G258*$I258*$AX$12)</f>
        <v>0</v>
      </c>
      <c r="AY258" s="72">
        <v>0</v>
      </c>
      <c r="AZ258" s="71">
        <f>(AY258*$D258*$E258*$G258*$I258*$AZ$12)</f>
        <v>0</v>
      </c>
      <c r="BA258" s="72">
        <v>11</v>
      </c>
      <c r="BB258" s="71">
        <f>(BA258*$D258*$E258*$G258*$I258*$BB$12)</f>
        <v>345254.14</v>
      </c>
      <c r="BC258" s="72">
        <v>16</v>
      </c>
      <c r="BD258" s="71">
        <f>(BC258*$D258*$E258*$G258*$I258*$BD$12)</f>
        <v>502187.84</v>
      </c>
      <c r="BE258" s="72">
        <v>118</v>
      </c>
      <c r="BF258" s="71">
        <f>(BE258*$D258*$E258*$G258*$J258*$BF$12)</f>
        <v>4040329.44</v>
      </c>
      <c r="BG258" s="72">
        <v>100</v>
      </c>
      <c r="BH258" s="71">
        <f>(BG258*$D258*$E258*$G258*$J258*$BH$12)</f>
        <v>3424008</v>
      </c>
      <c r="BI258" s="72"/>
      <c r="BJ258" s="71">
        <f>(BI258*$D258*$E258*$G258*$J258*$BJ$12)</f>
        <v>0</v>
      </c>
      <c r="BK258" s="72">
        <v>0</v>
      </c>
      <c r="BL258" s="71">
        <f>(BK258*$D258*$E258*$G258*$J258*$BL$12)</f>
        <v>0</v>
      </c>
      <c r="BM258" s="72">
        <v>96</v>
      </c>
      <c r="BN258" s="71">
        <f>(BM258*$D258*$E258*$G258*$J258*$BN$12)</f>
        <v>3615752.4479999999</v>
      </c>
      <c r="BO258" s="72">
        <v>10</v>
      </c>
      <c r="BP258" s="71">
        <f>(BO258*$D258*$E258*$G258*$J258*$BP$12)</f>
        <v>342400.8</v>
      </c>
      <c r="BQ258" s="72">
        <v>13</v>
      </c>
      <c r="BR258" s="71">
        <f>(BQ258*$D258*$E258*$G258*$J258*$BR$12)</f>
        <v>556401.29999999993</v>
      </c>
      <c r="BS258" s="72">
        <v>49</v>
      </c>
      <c r="BT258" s="71">
        <f>(BS258*$D258*$E258*$G258*$J258*$BT$12)</f>
        <v>1509987.5279999999</v>
      </c>
      <c r="BU258" s="72">
        <v>53</v>
      </c>
      <c r="BV258" s="71">
        <f>(BU258*$D258*$E258*$G258*$J258*$BV$12)</f>
        <v>2268405.2999999998</v>
      </c>
      <c r="BW258" s="72">
        <v>21</v>
      </c>
      <c r="BX258" s="71">
        <f>(BW258*$D258*$E258*$G258*$J258*$BX$12)</f>
        <v>719041.67999999993</v>
      </c>
      <c r="BY258" s="72">
        <v>49</v>
      </c>
      <c r="BZ258" s="79">
        <f>(BY258*$D258*$E258*$G258*$J258*$BZ$12)</f>
        <v>1677763.92</v>
      </c>
      <c r="CA258" s="72"/>
      <c r="CB258" s="71">
        <f>(CA258*$D258*$E258*$G258*$I258*$CB$12)</f>
        <v>0</v>
      </c>
      <c r="CC258" s="72"/>
      <c r="CD258" s="71">
        <f>(CC258*$D258*$E258*$G258*$I258*$CD$12)</f>
        <v>0</v>
      </c>
      <c r="CE258" s="72">
        <v>0</v>
      </c>
      <c r="CF258" s="71">
        <f>(CE258*$D258*$E258*$G258*$I258*$CF$12)</f>
        <v>0</v>
      </c>
      <c r="CG258" s="72"/>
      <c r="CH258" s="72">
        <f>(CG258*$D258*$E258*$G258*$I258*$CH$12)</f>
        <v>0</v>
      </c>
      <c r="CI258" s="72"/>
      <c r="CJ258" s="71">
        <f>(CI258*$D258*$E258*$G258*$J258*$CJ$12)</f>
        <v>0</v>
      </c>
      <c r="CK258" s="72">
        <v>8</v>
      </c>
      <c r="CL258" s="71">
        <f>(CK258*$D258*$E258*$G258*$I258*$CL$12)</f>
        <v>159787.03999999998</v>
      </c>
      <c r="CM258" s="72">
        <v>3</v>
      </c>
      <c r="CN258" s="71">
        <f>(CM258*$D258*$E258*$G258*$I258*$CN$12)</f>
        <v>59920.139999999992</v>
      </c>
      <c r="CO258" s="72">
        <v>24</v>
      </c>
      <c r="CP258" s="71">
        <f>(CO258*$D258*$E258*$G258*$I258*$CP$12)</f>
        <v>479361.11999999994</v>
      </c>
      <c r="CQ258" s="72">
        <v>23</v>
      </c>
      <c r="CR258" s="71">
        <f>(CQ258*$D258*$E258*$G258*$I258*$CR$12)</f>
        <v>741583.06599999988</v>
      </c>
      <c r="CS258" s="72">
        <v>55</v>
      </c>
      <c r="CT258" s="71">
        <f>(CS258*$D258*$E258*$G258*$I258*$CT$12)</f>
        <v>1773350.8099999998</v>
      </c>
      <c r="CU258" s="72">
        <v>41</v>
      </c>
      <c r="CV258" s="71">
        <f>(CU258*$D258*$E258*$G258*$J258*$CV$12)</f>
        <v>1403843.28</v>
      </c>
      <c r="CW258" s="86">
        <v>55</v>
      </c>
      <c r="CX258" s="71">
        <f>(CW258*$D258*$E258*$G258*$J258*$CX$12)</f>
        <v>1694883.96</v>
      </c>
      <c r="CY258" s="72"/>
      <c r="CZ258" s="71">
        <f>(CY258*$D258*$E258*$G258*$I258*$CZ$12)</f>
        <v>0</v>
      </c>
      <c r="DA258" s="72">
        <v>9</v>
      </c>
      <c r="DB258" s="77">
        <f>(DA258*$D258*$E258*$G258*$J258*$DB$12)</f>
        <v>277344.64799999999</v>
      </c>
      <c r="DC258" s="72">
        <v>21</v>
      </c>
      <c r="DD258" s="71">
        <f>(DC258*$D258*$E258*$G258*$J258*$DD$12)</f>
        <v>719041.67999999993</v>
      </c>
      <c r="DE258" s="87">
        <v>9</v>
      </c>
      <c r="DF258" s="71">
        <f>(DE258*$D258*$E258*$G258*$J258*$DF$12)</f>
        <v>369792.86399999994</v>
      </c>
      <c r="DG258" s="72">
        <v>52</v>
      </c>
      <c r="DH258" s="71">
        <f>(DG258*$D258*$E258*$G258*$J258*$DH$12)</f>
        <v>2011947.1007999997</v>
      </c>
      <c r="DI258" s="72">
        <v>1</v>
      </c>
      <c r="DJ258" s="71">
        <f>(DI258*$D258*$E258*$G258*$K258*$DJ$12)</f>
        <v>54539.555999999997</v>
      </c>
      <c r="DK258" s="72">
        <v>11</v>
      </c>
      <c r="DL258" s="79">
        <f>(DK258*$D258*$E258*$G258*$L258*$DL$12)</f>
        <v>691405.04399999999</v>
      </c>
      <c r="DM258" s="81">
        <f t="shared" si="1236"/>
        <v>1362</v>
      </c>
      <c r="DN258" s="79">
        <f t="shared" si="1236"/>
        <v>45767426.856800012</v>
      </c>
    </row>
    <row r="259" spans="1:118" ht="30" customHeight="1" thickBot="1" x14ac:dyDescent="0.3">
      <c r="A259" s="98"/>
      <c r="B259" s="99">
        <v>219</v>
      </c>
      <c r="C259" s="100" t="s">
        <v>383</v>
      </c>
      <c r="D259" s="101">
        <v>22900</v>
      </c>
      <c r="E259" s="138">
        <v>0.53</v>
      </c>
      <c r="F259" s="138"/>
      <c r="G259" s="103">
        <v>1</v>
      </c>
      <c r="H259" s="104"/>
      <c r="I259" s="101">
        <v>1.4</v>
      </c>
      <c r="J259" s="101">
        <v>1.68</v>
      </c>
      <c r="K259" s="101">
        <v>2.23</v>
      </c>
      <c r="L259" s="105">
        <v>2.57</v>
      </c>
      <c r="M259" s="72"/>
      <c r="N259" s="106">
        <f t="shared" si="1058"/>
        <v>0</v>
      </c>
      <c r="O259" s="72">
        <v>14</v>
      </c>
      <c r="P259" s="107">
        <f>(O259*$D259*$E259*$G259*$I259*$P$12)</f>
        <v>261673.72</v>
      </c>
      <c r="Q259" s="107">
        <v>50</v>
      </c>
      <c r="R259" s="106">
        <f>(Q259*$D259*$E259*$G259*$I259*$R$12)</f>
        <v>934549.00000000012</v>
      </c>
      <c r="S259" s="107"/>
      <c r="T259" s="106">
        <f>(S259/12*7*$D259*$E259*$G259*$I259*$T$12)+(S259/12*5*$D259*$E259*$G259*$I259*$T$13)</f>
        <v>0</v>
      </c>
      <c r="U259" s="107"/>
      <c r="V259" s="106">
        <f>(U259*$D259*$E259*$G259*$I259*$V$12)</f>
        <v>0</v>
      </c>
      <c r="W259" s="107"/>
      <c r="X259" s="106">
        <f>(W259*$D259*$E259*$G259*$I259*$X$12)</f>
        <v>0</v>
      </c>
      <c r="Y259" s="107"/>
      <c r="Z259" s="106">
        <f>(Y259*$D259*$E259*$G259*$I259*$Z$12)</f>
        <v>0</v>
      </c>
      <c r="AA259" s="107"/>
      <c r="AB259" s="106">
        <f>(AA259*$D259*$E259*$G259*$I259*$AB$12)</f>
        <v>0</v>
      </c>
      <c r="AC259" s="107"/>
      <c r="AD259" s="106">
        <f>(AC259*$D259*$E259*$G259*$I259*$AD$12)</f>
        <v>0</v>
      </c>
      <c r="AE259" s="107"/>
      <c r="AF259" s="106">
        <f>(AE259*$D259*$E259*$G259*$I259*$AF$12)</f>
        <v>0</v>
      </c>
      <c r="AG259" s="108"/>
      <c r="AH259" s="106">
        <f>(AG259*$D259*$E259*$G259*$I259*$AH$12)</f>
        <v>0</v>
      </c>
      <c r="AI259" s="107">
        <v>370</v>
      </c>
      <c r="AJ259" s="106">
        <f>(AI259*$D259*$E259*$G259*$I259*$AJ$12)</f>
        <v>6915662.6000000006</v>
      </c>
      <c r="AK259" s="109">
        <v>0</v>
      </c>
      <c r="AL259" s="106">
        <f>(AK259*$D259*$E259*$G259*$J259*$AL$12)</f>
        <v>0</v>
      </c>
      <c r="AM259" s="107">
        <v>6</v>
      </c>
      <c r="AN259" s="110">
        <f>(AM259*$D259*$E259*$G259*$J259*$AN$12)</f>
        <v>134575.05600000001</v>
      </c>
      <c r="AO259" s="107"/>
      <c r="AP259" s="106">
        <f>(AO259*$D259*$E259*$G259*$I259*$AP$12)</f>
        <v>0</v>
      </c>
      <c r="AQ259" s="107"/>
      <c r="AR259" s="107">
        <f>(AQ259*$D259*$E259*$G259*$I259*$AR$12)</f>
        <v>0</v>
      </c>
      <c r="AS259" s="107">
        <f>4+3</f>
        <v>7</v>
      </c>
      <c r="AT259" s="107">
        <f>(AS259*$D259*$E259*$G259*$I259*$AT$12)</f>
        <v>136783.99</v>
      </c>
      <c r="AU259" s="107"/>
      <c r="AV259" s="106">
        <f>(AU259*$D259*$E259*$G259*$I259*$AV$12)</f>
        <v>0</v>
      </c>
      <c r="AW259" s="107"/>
      <c r="AX259" s="106">
        <f>(AW259*$D259*$E259*$G259*$I259*$AX$12)</f>
        <v>0</v>
      </c>
      <c r="AY259" s="107"/>
      <c r="AZ259" s="106">
        <f>(AY259*$D259*$E259*$G259*$I259*$AZ$12)</f>
        <v>0</v>
      </c>
      <c r="BA259" s="107">
        <v>15</v>
      </c>
      <c r="BB259" s="106">
        <f>(BA259*$D259*$E259*$G259*$I259*$BB$12)</f>
        <v>280364.7</v>
      </c>
      <c r="BC259" s="107">
        <v>24</v>
      </c>
      <c r="BD259" s="106">
        <f>(BC259*$D259*$E259*$G259*$I259*$BD$12)</f>
        <v>448583.51999999996</v>
      </c>
      <c r="BE259" s="72">
        <v>99</v>
      </c>
      <c r="BF259" s="106">
        <f>(BE259*$D259*$E259*$G259*$J259*$BF$12)</f>
        <v>2018625.8399999999</v>
      </c>
      <c r="BG259" s="107">
        <v>60</v>
      </c>
      <c r="BH259" s="106">
        <f>(BG259*$D259*$E259*$G259*$J259*$BH$12)</f>
        <v>1223409.5999999999</v>
      </c>
      <c r="BI259" s="107">
        <v>70</v>
      </c>
      <c r="BJ259" s="106">
        <f>(BI259*$D259*$E259*$G259*$J259*$BJ$12)</f>
        <v>1641407.88</v>
      </c>
      <c r="BK259" s="107"/>
      <c r="BL259" s="106">
        <f>(BK259*$D259*$E259*$G259*$J259*$BL$12)</f>
        <v>0</v>
      </c>
      <c r="BM259" s="107">
        <f>128-20</f>
        <v>108</v>
      </c>
      <c r="BN259" s="106">
        <f>(BM259*$D259*$E259*$G259*$J259*$BN$12)</f>
        <v>2422351.0079999999</v>
      </c>
      <c r="BO259" s="107">
        <v>29</v>
      </c>
      <c r="BP259" s="106">
        <f>(BO259*$D259*$E259*$G259*$J259*$BP$12)</f>
        <v>591314.64</v>
      </c>
      <c r="BQ259" s="107">
        <v>13</v>
      </c>
      <c r="BR259" s="106">
        <f>(BQ259*$D259*$E259*$G259*$J259*$BR$12)</f>
        <v>331340.10000000003</v>
      </c>
      <c r="BS259" s="107">
        <v>9</v>
      </c>
      <c r="BT259" s="106">
        <f>(BS259*$D259*$E259*$G259*$J259*$BT$12)</f>
        <v>165160.296</v>
      </c>
      <c r="BU259" s="107">
        <v>71</v>
      </c>
      <c r="BV259" s="106">
        <f>(BU259*$D259*$E259*$G259*$J259*$BV$12)</f>
        <v>1809626.6999999997</v>
      </c>
      <c r="BW259" s="107">
        <v>35</v>
      </c>
      <c r="BX259" s="106">
        <f>(BW259*$D259*$E259*$G259*$J259*$BX$12)</f>
        <v>713655.6</v>
      </c>
      <c r="BY259" s="139">
        <v>82</v>
      </c>
      <c r="BZ259" s="111">
        <f>(BY259*$D259*$E259*$G259*$J259*$BZ$12)</f>
        <v>1671993.1199999999</v>
      </c>
      <c r="CA259" s="107"/>
      <c r="CB259" s="106">
        <f>(CA259*$D259*$E259*$G259*$I259*$CB$12)</f>
        <v>0</v>
      </c>
      <c r="CC259" s="107"/>
      <c r="CD259" s="106">
        <f>(CC259*$D259*$E259*$G259*$I259*$CD$12)</f>
        <v>0</v>
      </c>
      <c r="CE259" s="107"/>
      <c r="CF259" s="106">
        <f>(CE259*$D259*$E259*$G259*$I259*$CF$12)</f>
        <v>0</v>
      </c>
      <c r="CG259" s="107"/>
      <c r="CH259" s="107">
        <f>(CG259*$D259*$E259*$G259*$I259*$CH$12)</f>
        <v>0</v>
      </c>
      <c r="CI259" s="107"/>
      <c r="CJ259" s="106">
        <f>(CI259*$D259*$E259*$G259*$J259*$CJ$12)</f>
        <v>0</v>
      </c>
      <c r="CK259" s="107"/>
      <c r="CL259" s="106">
        <f>(CK259*$D259*$E259*$G259*$I259*$CL$12)</f>
        <v>0</v>
      </c>
      <c r="CM259" s="107"/>
      <c r="CN259" s="106">
        <f>(CM259*$D259*$E259*$G259*$I259*$CN$12)</f>
        <v>0</v>
      </c>
      <c r="CO259" s="107">
        <v>1</v>
      </c>
      <c r="CP259" s="106">
        <f>(CO259*$D259*$E259*$G259*$I259*$CP$12)</f>
        <v>11894.259999999998</v>
      </c>
      <c r="CQ259" s="107">
        <v>25</v>
      </c>
      <c r="CR259" s="106">
        <f>(CQ259*$D259*$E259*$G259*$I259*$CR$12)</f>
        <v>480018.35</v>
      </c>
      <c r="CS259" s="107">
        <v>25</v>
      </c>
      <c r="CT259" s="106">
        <f>(CS259*$D259*$E259*$G259*$I259*$CT$12)</f>
        <v>480018.35</v>
      </c>
      <c r="CU259" s="107">
        <v>7</v>
      </c>
      <c r="CV259" s="106">
        <f>(CU259*$D259*$E259*$G259*$J259*$CV$12)</f>
        <v>142731.12</v>
      </c>
      <c r="CW259" s="109">
        <v>17</v>
      </c>
      <c r="CX259" s="106">
        <f>(CW259*$D259*$E259*$G259*$J259*$CX$12)</f>
        <v>311969.44799999997</v>
      </c>
      <c r="CY259" s="107"/>
      <c r="CZ259" s="106">
        <f>(CY259*$D259*$E259*$G259*$I259*$CZ$12)</f>
        <v>0</v>
      </c>
      <c r="DA259" s="107"/>
      <c r="DB259" s="110">
        <f>(DA259*$D259*$E259*$G259*$J259*$DB$12)</f>
        <v>0</v>
      </c>
      <c r="DC259" s="72"/>
      <c r="DD259" s="71">
        <f>(DC259*$D259*$E259*$G259*$J259*$DD$12)</f>
        <v>0</v>
      </c>
      <c r="DE259" s="112"/>
      <c r="DF259" s="106">
        <f>(DE259*$D259*$E259*$G259*$J259*$DF$12)</f>
        <v>0</v>
      </c>
      <c r="DG259" s="107">
        <v>9</v>
      </c>
      <c r="DH259" s="106">
        <f>(DG259*$D259*$E259*$G259*$J259*$DH$12)</f>
        <v>207367.92719999998</v>
      </c>
      <c r="DI259" s="107">
        <v>9</v>
      </c>
      <c r="DJ259" s="106">
        <f>(DI259*$D259*$E259*$G259*$K259*$DJ$12)</f>
        <v>292307.50799999997</v>
      </c>
      <c r="DK259" s="107"/>
      <c r="DL259" s="111">
        <f>(DK259*$D259*$E259*$G259*$L259*$DL$12)</f>
        <v>0</v>
      </c>
      <c r="DM259" s="113">
        <f t="shared" si="1236"/>
        <v>1155</v>
      </c>
      <c r="DN259" s="111">
        <f t="shared" si="1236"/>
        <v>23627384.333200008</v>
      </c>
    </row>
    <row r="260" spans="1:118" s="161" customFormat="1" ht="36.75" customHeight="1" thickBot="1" x14ac:dyDescent="0.35">
      <c r="A260" s="173"/>
      <c r="B260" s="149">
        <v>220</v>
      </c>
      <c r="C260" s="150" t="s">
        <v>384</v>
      </c>
      <c r="D260" s="151">
        <v>22900</v>
      </c>
      <c r="E260" s="174">
        <v>4.07</v>
      </c>
      <c r="F260" s="174"/>
      <c r="G260" s="153">
        <v>1</v>
      </c>
      <c r="H260" s="154"/>
      <c r="I260" s="151">
        <v>1.4</v>
      </c>
      <c r="J260" s="151">
        <v>1.68</v>
      </c>
      <c r="K260" s="151">
        <v>2.23</v>
      </c>
      <c r="L260" s="155">
        <v>2.57</v>
      </c>
      <c r="M260" s="72">
        <v>20</v>
      </c>
      <c r="N260" s="71">
        <f t="shared" ref="N260" si="1289">(M260*$D260*$E260*$G260*$I260)</f>
        <v>2609684</v>
      </c>
      <c r="O260" s="72">
        <v>7</v>
      </c>
      <c r="P260" s="72">
        <f t="shared" ref="P260" si="1290">(O260*$D260*$E260*$G260*$I260)</f>
        <v>913389.39999999991</v>
      </c>
      <c r="Q260" s="114">
        <v>59</v>
      </c>
      <c r="R260" s="71">
        <f t="shared" ref="R260" si="1291">(Q260*$D260*$E260*$G260*$I260)</f>
        <v>7698567.7999999998</v>
      </c>
      <c r="S260" s="114"/>
      <c r="T260" s="71">
        <f t="shared" ref="T260" si="1292">(S260*$D260*$E260*$G260*$I260)</f>
        <v>0</v>
      </c>
      <c r="U260" s="114"/>
      <c r="V260" s="71">
        <f t="shared" ref="V260" si="1293">(U260*$D260*$E260*$G260*$I260)</f>
        <v>0</v>
      </c>
      <c r="W260" s="114"/>
      <c r="X260" s="71">
        <f t="shared" ref="X260" si="1294">(W260*$D260*$E260*$G260*$I260)</f>
        <v>0</v>
      </c>
      <c r="Y260" s="114"/>
      <c r="Z260" s="71">
        <f t="shared" ref="Z260" si="1295">(Y260*$D260*$E260*$G260*$I260)</f>
        <v>0</v>
      </c>
      <c r="AA260" s="114"/>
      <c r="AB260" s="71">
        <f t="shared" ref="AB260" si="1296">(AA260*$D260*$E260*$G260*$I260)</f>
        <v>0</v>
      </c>
      <c r="AC260" s="114"/>
      <c r="AD260" s="71">
        <f t="shared" ref="AD260" si="1297">(AC260*$D260*$E260*$G260*$I260)</f>
        <v>0</v>
      </c>
      <c r="AE260" s="114"/>
      <c r="AF260" s="71">
        <f t="shared" ref="AF260" si="1298">(AE260*$D260*$E260*$G260*$I260)</f>
        <v>0</v>
      </c>
      <c r="AG260" s="156"/>
      <c r="AH260" s="71">
        <f t="shared" ref="AH260" si="1299">(AG260*$D260*$E260*$G260*$I260)</f>
        <v>0</v>
      </c>
      <c r="AI260" s="175">
        <v>216</v>
      </c>
      <c r="AJ260" s="71">
        <f t="shared" ref="AJ260" si="1300">(AI260*$D260*$E260*$G260*$I260)</f>
        <v>28184587.199999999</v>
      </c>
      <c r="AK260" s="157"/>
      <c r="AL260" s="71">
        <f t="shared" ref="AL260" si="1301">(AK260*$D260*$E260*$G260*$J260)</f>
        <v>0</v>
      </c>
      <c r="AM260" s="114"/>
      <c r="AN260" s="77">
        <f t="shared" ref="AN260" si="1302">(AM260*$D260*$E260*$G260*$J260)</f>
        <v>0</v>
      </c>
      <c r="AO260" s="114"/>
      <c r="AP260" s="71">
        <f t="shared" ref="AP260" si="1303">(AO260*$D260*$E260*$G260*$I260)</f>
        <v>0</v>
      </c>
      <c r="AQ260" s="114"/>
      <c r="AR260" s="72">
        <f t="shared" ref="AR260" si="1304">(AQ260*$D260*$E260*$G260*$I260)</f>
        <v>0</v>
      </c>
      <c r="AS260" s="114">
        <f>3-3</f>
        <v>0</v>
      </c>
      <c r="AT260" s="72">
        <f t="shared" ref="AT260" si="1305">(AS260*$D260*$E260*$G260*$I260)</f>
        <v>0</v>
      </c>
      <c r="AU260" s="114"/>
      <c r="AV260" s="71">
        <f t="shared" ref="AV260" si="1306">(AU260*$D260*$E260*$G260*$I260)</f>
        <v>0</v>
      </c>
      <c r="AW260" s="114"/>
      <c r="AX260" s="71">
        <f t="shared" ref="AX260" si="1307">(AW260*$D260*$E260*$G260*$I260)</f>
        <v>0</v>
      </c>
      <c r="AY260" s="114"/>
      <c r="AZ260" s="71">
        <f t="shared" ref="AZ260" si="1308">(AY260*$D260*$E260*$G260*$I260)</f>
        <v>0</v>
      </c>
      <c r="BA260" s="114"/>
      <c r="BB260" s="71">
        <f t="shared" ref="BB260" si="1309">(BA260*$D260*$E260*$G260*$I260)</f>
        <v>0</v>
      </c>
      <c r="BC260" s="114"/>
      <c r="BD260" s="71">
        <f t="shared" ref="BD260" si="1310">(BC260*$D260*$E260*$G260*$I260)</f>
        <v>0</v>
      </c>
      <c r="BE260" s="72"/>
      <c r="BF260" s="71">
        <f t="shared" ref="BF260" si="1311">(BE260*$D260*$E260*$G260*$J260)</f>
        <v>0</v>
      </c>
      <c r="BG260" s="114">
        <v>0</v>
      </c>
      <c r="BH260" s="71">
        <f t="shared" ref="BH260" si="1312">(BG260*$D260*$E260*$G260*$J260)</f>
        <v>0</v>
      </c>
      <c r="BI260" s="114"/>
      <c r="BJ260" s="71">
        <f t="shared" ref="BJ260" si="1313">(BI260*$D260*$E260*$G260*$J260)</f>
        <v>0</v>
      </c>
      <c r="BK260" s="114"/>
      <c r="BL260" s="71">
        <f t="shared" ref="BL260" si="1314">(BK260*$D260*$E260*$G260*$J260)</f>
        <v>0</v>
      </c>
      <c r="BM260" s="114"/>
      <c r="BN260" s="71">
        <f t="shared" ref="BN260" si="1315">(BM260*$D260*$E260*$G260*$J260)</f>
        <v>0</v>
      </c>
      <c r="BO260" s="114"/>
      <c r="BP260" s="71">
        <f t="shared" ref="BP260" si="1316">(BO260*$D260*$E260*$G260*$J260)</f>
        <v>0</v>
      </c>
      <c r="BQ260" s="114"/>
      <c r="BR260" s="71">
        <f t="shared" ref="BR260" si="1317">(BQ260*$D260*$E260*$G260*$J260)</f>
        <v>0</v>
      </c>
      <c r="BS260" s="114"/>
      <c r="BT260" s="71">
        <f t="shared" ref="BT260" si="1318">(BS260*$D260*$E260*$G260*$J260)</f>
        <v>0</v>
      </c>
      <c r="BU260" s="114"/>
      <c r="BV260" s="71">
        <f t="shared" ref="BV260" si="1319">(BU260*$D260*$E260*$G260*$J260)</f>
        <v>0</v>
      </c>
      <c r="BW260" s="114"/>
      <c r="BX260" s="71">
        <f t="shared" ref="BX260" si="1320">(BW260*$D260*$E260*$G260*$J260)</f>
        <v>0</v>
      </c>
      <c r="BY260" s="176">
        <v>15</v>
      </c>
      <c r="BZ260" s="79">
        <f t="shared" ref="BZ260" si="1321">(BY260*$D260*$E260*$G260*$J260)</f>
        <v>2348715.6</v>
      </c>
      <c r="CA260" s="114"/>
      <c r="CB260" s="71">
        <f t="shared" ref="CB260" si="1322">(CA260*$D260*$E260*$G260*$I260)</f>
        <v>0</v>
      </c>
      <c r="CC260" s="114"/>
      <c r="CD260" s="71">
        <f t="shared" ref="CD260" si="1323">(CC260*$D260*$E260*$G260*$I260)</f>
        <v>0</v>
      </c>
      <c r="CE260" s="114"/>
      <c r="CF260" s="71">
        <f t="shared" ref="CF260" si="1324">(CE260*$D260*$E260*$G260*$I260)</f>
        <v>0</v>
      </c>
      <c r="CG260" s="114"/>
      <c r="CH260" s="72">
        <f t="shared" ref="CH260" si="1325">(CG260*$D260*$E260*$G260*$I260)</f>
        <v>0</v>
      </c>
      <c r="CI260" s="114"/>
      <c r="CJ260" s="71">
        <f t="shared" ref="CJ260" si="1326">(CI260*$D260*$E260*$G260*$J260)</f>
        <v>0</v>
      </c>
      <c r="CK260" s="114"/>
      <c r="CL260" s="71">
        <f t="shared" ref="CL260" si="1327">(CK260*$D260*$E260*$G260*$I260)</f>
        <v>0</v>
      </c>
      <c r="CM260" s="114"/>
      <c r="CN260" s="71">
        <f t="shared" ref="CN260" si="1328">(CM260*$D260*$E260*$G260*$I260)</f>
        <v>0</v>
      </c>
      <c r="CO260" s="114"/>
      <c r="CP260" s="71">
        <f t="shared" ref="CP260" si="1329">(CO260*$D260*$E260*$G260*$I260)</f>
        <v>0</v>
      </c>
      <c r="CQ260" s="114"/>
      <c r="CR260" s="71">
        <f t="shared" ref="CR260" si="1330">(CQ260*$D260*$E260*$G260*$I260)</f>
        <v>0</v>
      </c>
      <c r="CS260" s="114"/>
      <c r="CT260" s="71">
        <f t="shared" ref="CT260" si="1331">(CS260*$D260*$E260*$G260*$I260)</f>
        <v>0</v>
      </c>
      <c r="CU260" s="114"/>
      <c r="CV260" s="71">
        <f t="shared" ref="CV260" si="1332">(CU260*$D260*$E260*$G260*$J260)</f>
        <v>0</v>
      </c>
      <c r="CW260" s="157"/>
      <c r="CX260" s="71">
        <f t="shared" ref="CX260" si="1333">(CW260*$D260*$E260*$G260*$J260)</f>
        <v>0</v>
      </c>
      <c r="CY260" s="114"/>
      <c r="CZ260" s="71">
        <f t="shared" ref="CZ260" si="1334">(CY260*$D260*$E260*$G260*$I260)</f>
        <v>0</v>
      </c>
      <c r="DA260" s="114"/>
      <c r="DB260" s="77">
        <f t="shared" ref="DB260" si="1335">(DA260*$D260*$E260*$G260*$J260)</f>
        <v>0</v>
      </c>
      <c r="DC260" s="72"/>
      <c r="DD260" s="71">
        <f t="shared" ref="DD260" si="1336">(DC260*$D260*$E260*$G260*$J260)</f>
        <v>0</v>
      </c>
      <c r="DE260" s="158"/>
      <c r="DF260" s="71">
        <f t="shared" ref="DF260" si="1337">(DE260*$D260*$E260*$G260*$J260)</f>
        <v>0</v>
      </c>
      <c r="DG260" s="114"/>
      <c r="DH260" s="71">
        <f t="shared" ref="DH260" si="1338">(DG260*$D260*$E260*$G260*$J260)</f>
        <v>0</v>
      </c>
      <c r="DI260" s="114"/>
      <c r="DJ260" s="71">
        <f t="shared" ref="DJ260" si="1339">(DI260*$D260*$E260*$G260*$K260)</f>
        <v>0</v>
      </c>
      <c r="DK260" s="114"/>
      <c r="DL260" s="79">
        <f t="shared" ref="DL260" si="1340">(DK260*$D260*$E260*$G260*$L260)</f>
        <v>0</v>
      </c>
      <c r="DM260" s="159">
        <f t="shared" si="1236"/>
        <v>317</v>
      </c>
      <c r="DN260" s="160">
        <f t="shared" si="1236"/>
        <v>41754944</v>
      </c>
    </row>
    <row r="261" spans="1:118" ht="45" customHeight="1" x14ac:dyDescent="0.25">
      <c r="A261" s="115"/>
      <c r="B261" s="116">
        <v>221</v>
      </c>
      <c r="C261" s="117" t="s">
        <v>385</v>
      </c>
      <c r="D261" s="118">
        <v>22900</v>
      </c>
      <c r="E261" s="118">
        <v>1</v>
      </c>
      <c r="F261" s="118"/>
      <c r="G261" s="120">
        <v>1</v>
      </c>
      <c r="H261" s="121"/>
      <c r="I261" s="118">
        <v>1.4</v>
      </c>
      <c r="J261" s="118">
        <v>1.68</v>
      </c>
      <c r="K261" s="118">
        <v>2.23</v>
      </c>
      <c r="L261" s="122">
        <v>2.57</v>
      </c>
      <c r="M261" s="72">
        <v>21</v>
      </c>
      <c r="N261" s="123">
        <f t="shared" si="1058"/>
        <v>740586.00000000012</v>
      </c>
      <c r="O261" s="72">
        <v>0</v>
      </c>
      <c r="P261" s="124">
        <f>(O261*$D261*$E261*$G261*$I261*$P$12)</f>
        <v>0</v>
      </c>
      <c r="Q261" s="124"/>
      <c r="R261" s="123">
        <f>(Q261*$D261*$E261*$G261*$I261*$R$12)</f>
        <v>0</v>
      </c>
      <c r="S261" s="124">
        <v>1</v>
      </c>
      <c r="T261" s="123">
        <f>(S261/12*7*$D261*$E261*$G261*$I261*$T$12)+(S261/12*5*$D261*$E261*$G261*$I261*$T$13)</f>
        <v>35933.916666666664</v>
      </c>
      <c r="U261" s="124">
        <v>5</v>
      </c>
      <c r="V261" s="123">
        <f>(U261*$D261*$E261*$G261*$I261*$V$12)</f>
        <v>176330</v>
      </c>
      <c r="W261" s="124">
        <v>0</v>
      </c>
      <c r="X261" s="123">
        <f>(W261*$D261*$E261*$G261*$I261*$X$12)</f>
        <v>0</v>
      </c>
      <c r="Y261" s="124"/>
      <c r="Z261" s="123">
        <f>(Y261*$D261*$E261*$G261*$I261*$Z$12)</f>
        <v>0</v>
      </c>
      <c r="AA261" s="124">
        <v>0</v>
      </c>
      <c r="AB261" s="123">
        <f>(AA261*$D261*$E261*$G261*$I261*$AB$12)</f>
        <v>0</v>
      </c>
      <c r="AC261" s="124"/>
      <c r="AD261" s="123">
        <f>(AC261*$D261*$E261*$G261*$I261*$AD$12)</f>
        <v>0</v>
      </c>
      <c r="AE261" s="124">
        <v>0</v>
      </c>
      <c r="AF261" s="123">
        <f>(AE261*$D261*$E261*$G261*$I261*$AF$12)</f>
        <v>0</v>
      </c>
      <c r="AG261" s="125"/>
      <c r="AH261" s="123">
        <f>(AG261*$D261*$E261*$G261*$I261*$AH$12)</f>
        <v>0</v>
      </c>
      <c r="AI261" s="124"/>
      <c r="AJ261" s="123">
        <f>(AI261*$D261*$E261*$G261*$I261*$AJ$12)</f>
        <v>0</v>
      </c>
      <c r="AK261" s="85">
        <v>0</v>
      </c>
      <c r="AL261" s="123">
        <f>(AK261*$D261*$E261*$G261*$J261*$AL$12)</f>
        <v>0</v>
      </c>
      <c r="AM261" s="124">
        <v>0</v>
      </c>
      <c r="AN261" s="126">
        <f>(AM261*$D261*$E261*$G261*$J261*$AN$12)</f>
        <v>0</v>
      </c>
      <c r="AO261" s="124"/>
      <c r="AP261" s="123">
        <f>(AO261*$D261*$E261*$G261*$I261*$AP$12)</f>
        <v>0</v>
      </c>
      <c r="AQ261" s="124"/>
      <c r="AR261" s="124">
        <f>(AQ261*$D261*$E261*$G261*$I261*$AR$12)</f>
        <v>0</v>
      </c>
      <c r="AS261" s="124"/>
      <c r="AT261" s="124">
        <f>(AS261*$D261*$E261*$G261*$I261*$AT$12)</f>
        <v>0</v>
      </c>
      <c r="AU261" s="124">
        <v>0</v>
      </c>
      <c r="AV261" s="123">
        <f>(AU261*$D261*$E261*$G261*$I261*$AV$12)</f>
        <v>0</v>
      </c>
      <c r="AW261" s="124">
        <v>0</v>
      </c>
      <c r="AX261" s="123">
        <f>(AW261*$D261*$E261*$G261*$I261*$AX$12)</f>
        <v>0</v>
      </c>
      <c r="AY261" s="124">
        <v>0</v>
      </c>
      <c r="AZ261" s="123">
        <f>(AY261*$D261*$E261*$G261*$I261*$AZ$12)</f>
        <v>0</v>
      </c>
      <c r="BA261" s="124"/>
      <c r="BB261" s="123">
        <f>(BA261*$D261*$E261*$G261*$I261*$BB$12)</f>
        <v>0</v>
      </c>
      <c r="BC261" s="124"/>
      <c r="BD261" s="123">
        <f>(BC261*$D261*$E261*$G261*$I261*$BD$12)</f>
        <v>0</v>
      </c>
      <c r="BE261" s="124">
        <v>74</v>
      </c>
      <c r="BF261" s="123">
        <f>(BE261*$D261*$E261*$G261*$J261*$BF$12)</f>
        <v>2846928</v>
      </c>
      <c r="BG261" s="124"/>
      <c r="BH261" s="123">
        <f>(BG261*$D261*$E261*$G261*$J261*$BH$12)</f>
        <v>0</v>
      </c>
      <c r="BI261" s="124">
        <v>0</v>
      </c>
      <c r="BJ261" s="123">
        <f>(BI261*$D261*$E261*$G261*$J261*$BJ$12)</f>
        <v>0</v>
      </c>
      <c r="BK261" s="124">
        <v>0</v>
      </c>
      <c r="BL261" s="123">
        <f>(BK261*$D261*$E261*$G261*$J261*$BL$12)</f>
        <v>0</v>
      </c>
      <c r="BM261" s="124">
        <v>24</v>
      </c>
      <c r="BN261" s="123">
        <f>(BM261*$D261*$E261*$G261*$J261*$BN$12)</f>
        <v>1015660.8</v>
      </c>
      <c r="BO261" s="124"/>
      <c r="BP261" s="123">
        <f>(BO261*$D261*$E261*$G261*$J261*$BP$12)</f>
        <v>0</v>
      </c>
      <c r="BQ261" s="124"/>
      <c r="BR261" s="123">
        <f>(BQ261*$D261*$E261*$G261*$J261*$BR$12)</f>
        <v>0</v>
      </c>
      <c r="BS261" s="124"/>
      <c r="BT261" s="123">
        <f>(BS261*$D261*$E261*$G261*$J261*$BT$12)</f>
        <v>0</v>
      </c>
      <c r="BU261" s="124"/>
      <c r="BV261" s="123">
        <f>(BU261*$D261*$E261*$G261*$J261*$BV$12)</f>
        <v>0</v>
      </c>
      <c r="BW261" s="124"/>
      <c r="BX261" s="123">
        <f>(BW261*$D261*$E261*$G261*$J261*$BX$12)</f>
        <v>0</v>
      </c>
      <c r="BY261" s="124"/>
      <c r="BZ261" s="127">
        <f>(BY261*$D261*$E261*$G261*$J261*$BZ$12)</f>
        <v>0</v>
      </c>
      <c r="CA261" s="124">
        <v>0</v>
      </c>
      <c r="CB261" s="123">
        <f>(CA261*$D261*$E261*$G261*$I261*$CB$12)</f>
        <v>0</v>
      </c>
      <c r="CC261" s="124">
        <v>0</v>
      </c>
      <c r="CD261" s="123">
        <f>(CC261*$D261*$E261*$G261*$I261*$CD$12)</f>
        <v>0</v>
      </c>
      <c r="CE261" s="124">
        <v>0</v>
      </c>
      <c r="CF261" s="123">
        <f>(CE261*$D261*$E261*$G261*$I261*$CF$12)</f>
        <v>0</v>
      </c>
      <c r="CG261" s="124"/>
      <c r="CH261" s="124">
        <f>(CG261*$D261*$E261*$G261*$I261*$CH$12)</f>
        <v>0</v>
      </c>
      <c r="CI261" s="124"/>
      <c r="CJ261" s="123">
        <f>(CI261*$D261*$E261*$G261*$J261*$CJ$12)</f>
        <v>0</v>
      </c>
      <c r="CK261" s="124"/>
      <c r="CL261" s="123">
        <f>(CK261*$D261*$E261*$G261*$I261*$CL$12)</f>
        <v>0</v>
      </c>
      <c r="CM261" s="124"/>
      <c r="CN261" s="123">
        <f>(CM261*$D261*$E261*$G261*$I261*$CN$12)</f>
        <v>0</v>
      </c>
      <c r="CO261" s="124"/>
      <c r="CP261" s="123">
        <f>(CO261*$D261*$E261*$G261*$I261*$CP$12)</f>
        <v>0</v>
      </c>
      <c r="CQ261" s="124"/>
      <c r="CR261" s="123">
        <f>(CQ261*$D261*$E261*$G261*$I261*$CR$12)</f>
        <v>0</v>
      </c>
      <c r="CS261" s="124"/>
      <c r="CT261" s="123">
        <f>(CS261*$D261*$E261*$G261*$I261*$CT$12)</f>
        <v>0</v>
      </c>
      <c r="CU261" s="124"/>
      <c r="CV261" s="123">
        <f>(CU261*$D261*$E261*$G261*$J261*$CV$12)</f>
        <v>0</v>
      </c>
      <c r="CW261" s="85">
        <v>0</v>
      </c>
      <c r="CX261" s="123">
        <f>(CW261*$D261*$E261*$G261*$J261*$CX$12)</f>
        <v>0</v>
      </c>
      <c r="CY261" s="124"/>
      <c r="CZ261" s="123">
        <f>(CY261*$D261*$E261*$G261*$I261*$CZ$12)</f>
        <v>0</v>
      </c>
      <c r="DA261" s="124">
        <v>0</v>
      </c>
      <c r="DB261" s="126">
        <f>(DA261*$D261*$E261*$G261*$J261*$DB$12)</f>
        <v>0</v>
      </c>
      <c r="DC261" s="72"/>
      <c r="DD261" s="71">
        <f>(DC261*$D261*$E261*$G261*$J261*$DD$12)</f>
        <v>0</v>
      </c>
      <c r="DE261" s="128"/>
      <c r="DF261" s="123">
        <f>(DE261*$D261*$E261*$G261*$J261*$DF$12)</f>
        <v>0</v>
      </c>
      <c r="DG261" s="124"/>
      <c r="DH261" s="123">
        <f>(DG261*$D261*$E261*$G261*$J261*$DH$12)</f>
        <v>0</v>
      </c>
      <c r="DI261" s="124"/>
      <c r="DJ261" s="123">
        <f>(DI261*$D261*$E261*$G261*$K261*$DJ$12)</f>
        <v>0</v>
      </c>
      <c r="DK261" s="124"/>
      <c r="DL261" s="127">
        <f>(DK261*$D261*$E261*$G261*$L261*$DL$12)</f>
        <v>0</v>
      </c>
      <c r="DM261" s="129">
        <f t="shared" si="1236"/>
        <v>125</v>
      </c>
      <c r="DN261" s="127">
        <f t="shared" si="1236"/>
        <v>4815438.7166666668</v>
      </c>
    </row>
    <row r="262" spans="1:118" ht="15.75" customHeight="1" x14ac:dyDescent="0.25">
      <c r="A262" s="82">
        <v>28</v>
      </c>
      <c r="B262" s="146"/>
      <c r="C262" s="144" t="s">
        <v>386</v>
      </c>
      <c r="D262" s="66">
        <v>22900</v>
      </c>
      <c r="E262" s="147">
        <v>2.09</v>
      </c>
      <c r="F262" s="147"/>
      <c r="G262" s="67">
        <v>1</v>
      </c>
      <c r="H262" s="68"/>
      <c r="I262" s="66">
        <v>1.4</v>
      </c>
      <c r="J262" s="66">
        <v>1.68</v>
      </c>
      <c r="K262" s="66">
        <v>2.23</v>
      </c>
      <c r="L262" s="69">
        <v>2.57</v>
      </c>
      <c r="M262" s="92">
        <f>SUM(M263:M267)</f>
        <v>272</v>
      </c>
      <c r="N262" s="92">
        <f t="shared" ref="N262:BY262" si="1341">SUM(N263:N267)</f>
        <v>22788825.079999998</v>
      </c>
      <c r="O262" s="92">
        <f t="shared" si="1341"/>
        <v>14</v>
      </c>
      <c r="P262" s="92">
        <f t="shared" si="1341"/>
        <v>840741.44</v>
      </c>
      <c r="Q262" s="92">
        <f t="shared" si="1341"/>
        <v>43</v>
      </c>
      <c r="R262" s="92">
        <f t="shared" si="1341"/>
        <v>3573696.14</v>
      </c>
      <c r="S262" s="92">
        <f t="shared" si="1341"/>
        <v>2</v>
      </c>
      <c r="T262" s="92">
        <f t="shared" si="1341"/>
        <v>147329.05833333332</v>
      </c>
      <c r="U262" s="92">
        <f t="shared" si="1341"/>
        <v>98</v>
      </c>
      <c r="V262" s="92">
        <f t="shared" si="1341"/>
        <v>9330870.6400000006</v>
      </c>
      <c r="W262" s="92">
        <f t="shared" si="1341"/>
        <v>0</v>
      </c>
      <c r="X262" s="92">
        <f t="shared" si="1341"/>
        <v>0</v>
      </c>
      <c r="Y262" s="92">
        <f t="shared" si="1341"/>
        <v>0</v>
      </c>
      <c r="Z262" s="92">
        <f t="shared" si="1341"/>
        <v>0</v>
      </c>
      <c r="AA262" s="92">
        <f t="shared" si="1341"/>
        <v>0</v>
      </c>
      <c r="AB262" s="92">
        <f t="shared" si="1341"/>
        <v>0</v>
      </c>
      <c r="AC262" s="92">
        <f t="shared" si="1341"/>
        <v>0</v>
      </c>
      <c r="AD262" s="92">
        <f t="shared" si="1341"/>
        <v>0</v>
      </c>
      <c r="AE262" s="92">
        <f t="shared" si="1341"/>
        <v>0</v>
      </c>
      <c r="AF262" s="92">
        <f t="shared" si="1341"/>
        <v>0</v>
      </c>
      <c r="AG262" s="92">
        <f t="shared" si="1341"/>
        <v>0</v>
      </c>
      <c r="AH262" s="92">
        <f t="shared" si="1341"/>
        <v>0</v>
      </c>
      <c r="AI262" s="92">
        <f t="shared" si="1341"/>
        <v>8</v>
      </c>
      <c r="AJ262" s="92">
        <f t="shared" si="1341"/>
        <v>578362.39999999991</v>
      </c>
      <c r="AK262" s="92">
        <f t="shared" si="1341"/>
        <v>0</v>
      </c>
      <c r="AL262" s="92">
        <f t="shared" si="1341"/>
        <v>0</v>
      </c>
      <c r="AM262" s="92">
        <f t="shared" si="1341"/>
        <v>1</v>
      </c>
      <c r="AN262" s="92">
        <f t="shared" si="1341"/>
        <v>81252.864000000001</v>
      </c>
      <c r="AO262" s="92">
        <v>0</v>
      </c>
      <c r="AP262" s="92">
        <f t="shared" si="1341"/>
        <v>0</v>
      </c>
      <c r="AQ262" s="92">
        <f t="shared" si="1341"/>
        <v>1</v>
      </c>
      <c r="AR262" s="92">
        <f t="shared" si="1341"/>
        <v>59150.69999999999</v>
      </c>
      <c r="AS262" s="92">
        <f t="shared" si="1341"/>
        <v>9</v>
      </c>
      <c r="AT262" s="92">
        <f t="shared" si="1341"/>
        <v>647050.94999999984</v>
      </c>
      <c r="AU262" s="92">
        <f t="shared" si="1341"/>
        <v>0</v>
      </c>
      <c r="AV262" s="92">
        <f t="shared" si="1341"/>
        <v>0</v>
      </c>
      <c r="AW262" s="92">
        <f t="shared" si="1341"/>
        <v>0</v>
      </c>
      <c r="AX262" s="92">
        <f t="shared" si="1341"/>
        <v>0</v>
      </c>
      <c r="AY262" s="92">
        <f t="shared" si="1341"/>
        <v>0</v>
      </c>
      <c r="AZ262" s="92">
        <f t="shared" si="1341"/>
        <v>0</v>
      </c>
      <c r="BA262" s="92">
        <f t="shared" si="1341"/>
        <v>7</v>
      </c>
      <c r="BB262" s="92">
        <f t="shared" si="1341"/>
        <v>473975.03999999998</v>
      </c>
      <c r="BC262" s="92">
        <f t="shared" si="1341"/>
        <v>11</v>
      </c>
      <c r="BD262" s="92">
        <f t="shared" si="1341"/>
        <v>722953</v>
      </c>
      <c r="BE262" s="92">
        <f t="shared" si="1341"/>
        <v>47</v>
      </c>
      <c r="BF262" s="92">
        <f t="shared" si="1341"/>
        <v>3516725.52</v>
      </c>
      <c r="BG262" s="92">
        <f t="shared" si="1341"/>
        <v>82</v>
      </c>
      <c r="BH262" s="92">
        <f t="shared" si="1341"/>
        <v>5980472.3999999994</v>
      </c>
      <c r="BI262" s="92">
        <f t="shared" si="1341"/>
        <v>0</v>
      </c>
      <c r="BJ262" s="92">
        <f t="shared" si="1341"/>
        <v>0</v>
      </c>
      <c r="BK262" s="92">
        <f t="shared" si="1341"/>
        <v>0</v>
      </c>
      <c r="BL262" s="92">
        <f t="shared" si="1341"/>
        <v>0</v>
      </c>
      <c r="BM262" s="92">
        <f t="shared" si="1341"/>
        <v>33</v>
      </c>
      <c r="BN262" s="92">
        <f t="shared" si="1341"/>
        <v>2667379.176</v>
      </c>
      <c r="BO262" s="92">
        <f t="shared" si="1341"/>
        <v>8</v>
      </c>
      <c r="BP262" s="92">
        <f t="shared" si="1341"/>
        <v>547071.84</v>
      </c>
      <c r="BQ262" s="92">
        <f t="shared" si="1341"/>
        <v>11</v>
      </c>
      <c r="BR262" s="92">
        <f t="shared" si="1341"/>
        <v>857444.7</v>
      </c>
      <c r="BS262" s="92">
        <f t="shared" si="1341"/>
        <v>0</v>
      </c>
      <c r="BT262" s="92">
        <f t="shared" si="1341"/>
        <v>0</v>
      </c>
      <c r="BU262" s="92">
        <f t="shared" si="1341"/>
        <v>13</v>
      </c>
      <c r="BV262" s="92">
        <f t="shared" si="1341"/>
        <v>1200326.3999999999</v>
      </c>
      <c r="BW262" s="92">
        <f t="shared" si="1341"/>
        <v>11</v>
      </c>
      <c r="BX262" s="92">
        <f t="shared" si="1341"/>
        <v>812528.64000000001</v>
      </c>
      <c r="BY262" s="92">
        <f t="shared" si="1341"/>
        <v>25</v>
      </c>
      <c r="BZ262" s="92">
        <f t="shared" ref="BZ262:DN262" si="1342">SUM(BZ263:BZ267)</f>
        <v>1603128.24</v>
      </c>
      <c r="CA262" s="92">
        <f t="shared" si="1342"/>
        <v>0</v>
      </c>
      <c r="CB262" s="92">
        <f t="shared" si="1342"/>
        <v>0</v>
      </c>
      <c r="CC262" s="92">
        <f t="shared" si="1342"/>
        <v>0</v>
      </c>
      <c r="CD262" s="92">
        <f t="shared" si="1342"/>
        <v>0</v>
      </c>
      <c r="CE262" s="92">
        <f t="shared" si="1342"/>
        <v>0</v>
      </c>
      <c r="CF262" s="92">
        <f t="shared" si="1342"/>
        <v>0</v>
      </c>
      <c r="CG262" s="92">
        <f t="shared" si="1342"/>
        <v>0</v>
      </c>
      <c r="CH262" s="92">
        <f t="shared" si="1342"/>
        <v>0</v>
      </c>
      <c r="CI262" s="92">
        <f t="shared" si="1342"/>
        <v>0</v>
      </c>
      <c r="CJ262" s="92">
        <f t="shared" si="1342"/>
        <v>0</v>
      </c>
      <c r="CK262" s="92">
        <f t="shared" si="1342"/>
        <v>0</v>
      </c>
      <c r="CL262" s="92">
        <f t="shared" si="1342"/>
        <v>0</v>
      </c>
      <c r="CM262" s="92">
        <f t="shared" si="1342"/>
        <v>0</v>
      </c>
      <c r="CN262" s="92">
        <f t="shared" si="1342"/>
        <v>0</v>
      </c>
      <c r="CO262" s="92">
        <f t="shared" si="1342"/>
        <v>0</v>
      </c>
      <c r="CP262" s="92">
        <f t="shared" si="1342"/>
        <v>0</v>
      </c>
      <c r="CQ262" s="92">
        <f t="shared" si="1342"/>
        <v>2</v>
      </c>
      <c r="CR262" s="92">
        <f t="shared" si="1342"/>
        <v>143824.36599999998</v>
      </c>
      <c r="CS262" s="92">
        <f t="shared" si="1342"/>
        <v>12</v>
      </c>
      <c r="CT262" s="92">
        <f t="shared" si="1342"/>
        <v>765855.69199999981</v>
      </c>
      <c r="CU262" s="92">
        <f t="shared" si="1342"/>
        <v>0</v>
      </c>
      <c r="CV262" s="92">
        <f t="shared" si="1342"/>
        <v>0</v>
      </c>
      <c r="CW262" s="92">
        <f t="shared" si="1342"/>
        <v>0</v>
      </c>
      <c r="CX262" s="92">
        <f t="shared" si="1342"/>
        <v>0</v>
      </c>
      <c r="CY262" s="92">
        <f t="shared" si="1342"/>
        <v>0</v>
      </c>
      <c r="CZ262" s="92">
        <f t="shared" si="1342"/>
        <v>0</v>
      </c>
      <c r="DA262" s="92">
        <f t="shared" si="1342"/>
        <v>0</v>
      </c>
      <c r="DB262" s="95">
        <f t="shared" si="1342"/>
        <v>0</v>
      </c>
      <c r="DC262" s="92">
        <f t="shared" si="1342"/>
        <v>6</v>
      </c>
      <c r="DD262" s="92">
        <f t="shared" si="1342"/>
        <v>370100.63999999996</v>
      </c>
      <c r="DE262" s="96">
        <f t="shared" si="1342"/>
        <v>0</v>
      </c>
      <c r="DF262" s="92">
        <f t="shared" si="1342"/>
        <v>0</v>
      </c>
      <c r="DG262" s="92">
        <f t="shared" si="1342"/>
        <v>6</v>
      </c>
      <c r="DH262" s="92">
        <f t="shared" si="1342"/>
        <v>418213.72319999989</v>
      </c>
      <c r="DI262" s="92">
        <v>0</v>
      </c>
      <c r="DJ262" s="92">
        <f t="shared" si="1342"/>
        <v>0</v>
      </c>
      <c r="DK262" s="92">
        <f t="shared" si="1342"/>
        <v>7</v>
      </c>
      <c r="DL262" s="92">
        <f t="shared" si="1342"/>
        <v>824177.41200000001</v>
      </c>
      <c r="DM262" s="92">
        <f t="shared" si="1342"/>
        <v>729</v>
      </c>
      <c r="DN262" s="92">
        <f t="shared" si="1342"/>
        <v>58951456.061533332</v>
      </c>
    </row>
    <row r="263" spans="1:118" ht="28.5" customHeight="1" x14ac:dyDescent="0.25">
      <c r="A263" s="82"/>
      <c r="B263" s="83">
        <v>222</v>
      </c>
      <c r="C263" s="65" t="s">
        <v>387</v>
      </c>
      <c r="D263" s="66">
        <v>22900</v>
      </c>
      <c r="E263" s="84">
        <v>2.0499999999999998</v>
      </c>
      <c r="F263" s="84"/>
      <c r="G263" s="67">
        <v>1</v>
      </c>
      <c r="H263" s="68"/>
      <c r="I263" s="66">
        <v>1.4</v>
      </c>
      <c r="J263" s="66">
        <v>1.68</v>
      </c>
      <c r="K263" s="66">
        <v>2.23</v>
      </c>
      <c r="L263" s="69">
        <v>2.57</v>
      </c>
      <c r="M263" s="72">
        <v>54</v>
      </c>
      <c r="N263" s="71">
        <f t="shared" si="1058"/>
        <v>3903946.2</v>
      </c>
      <c r="O263" s="72">
        <v>0</v>
      </c>
      <c r="P263" s="72">
        <f>(O263*$D263*$E263*$G263*$I263*$P$12)</f>
        <v>0</v>
      </c>
      <c r="Q263" s="72">
        <v>3</v>
      </c>
      <c r="R263" s="71">
        <f>(Q263*$D263*$E263*$G263*$I263*$R$12)</f>
        <v>216885.90000000002</v>
      </c>
      <c r="S263" s="72"/>
      <c r="T263" s="71">
        <f t="shared" ref="T263:T266" si="1343">(S263/12*7*$D263*$E263*$G263*$I263*$T$12)+(S263/12*5*$D263*$E263*$G263*$I263*$T$13)</f>
        <v>0</v>
      </c>
      <c r="U263" s="72"/>
      <c r="V263" s="71">
        <f>(U263*$D263*$E263*$G263*$I263*$V$12)</f>
        <v>0</v>
      </c>
      <c r="W263" s="72">
        <v>0</v>
      </c>
      <c r="X263" s="71">
        <f>(W263*$D263*$E263*$G263*$I263*$X$12)</f>
        <v>0</v>
      </c>
      <c r="Y263" s="72"/>
      <c r="Z263" s="71">
        <f>(Y263*$D263*$E263*$G263*$I263*$Z$12)</f>
        <v>0</v>
      </c>
      <c r="AA263" s="72">
        <v>0</v>
      </c>
      <c r="AB263" s="71">
        <f>(AA263*$D263*$E263*$G263*$I263*$AB$12)</f>
        <v>0</v>
      </c>
      <c r="AC263" s="72"/>
      <c r="AD263" s="71">
        <f>(AC263*$D263*$E263*$G263*$I263*$AD$12)</f>
        <v>0</v>
      </c>
      <c r="AE263" s="72">
        <v>0</v>
      </c>
      <c r="AF263" s="71">
        <f>(AE263*$D263*$E263*$G263*$I263*$AF$12)</f>
        <v>0</v>
      </c>
      <c r="AG263" s="74"/>
      <c r="AH263" s="71">
        <f>(AG263*$D263*$E263*$G263*$I263*$AH$12)</f>
        <v>0</v>
      </c>
      <c r="AI263" s="72">
        <v>8</v>
      </c>
      <c r="AJ263" s="71">
        <f>(AI263*$D263*$E263*$G263*$I263*$AJ$12)</f>
        <v>578362.39999999991</v>
      </c>
      <c r="AK263" s="86">
        <v>0</v>
      </c>
      <c r="AL263" s="71">
        <f>(AK263*$D263*$E263*$G263*$J263*$AL$12)</f>
        <v>0</v>
      </c>
      <c r="AM263" s="72"/>
      <c r="AN263" s="77">
        <f>(AM263*$D263*$E263*$G263*$J263*$AN$12)</f>
        <v>0</v>
      </c>
      <c r="AO263" s="72"/>
      <c r="AP263" s="71">
        <f>(AO263*$D263*$E263*$G263*$I263*$AP$12)</f>
        <v>0</v>
      </c>
      <c r="AQ263" s="72">
        <v>1</v>
      </c>
      <c r="AR263" s="72">
        <f>(AQ263*$D263*$E263*$G263*$I263*$AR$12)</f>
        <v>59150.69999999999</v>
      </c>
      <c r="AS263" s="72">
        <v>5</v>
      </c>
      <c r="AT263" s="72">
        <f>(AS263*$D263*$E263*$G263*$I263*$AT$12)</f>
        <v>377907.24999999988</v>
      </c>
      <c r="AU263" s="72">
        <v>0</v>
      </c>
      <c r="AV263" s="71">
        <f>(AU263*$D263*$E263*$G263*$I263*$AV$12)</f>
        <v>0</v>
      </c>
      <c r="AW263" s="72">
        <v>0</v>
      </c>
      <c r="AX263" s="71">
        <f>(AW263*$D263*$E263*$G263*$I263*$AX$12)</f>
        <v>0</v>
      </c>
      <c r="AY263" s="72">
        <v>0</v>
      </c>
      <c r="AZ263" s="71">
        <f>(AY263*$D263*$E263*$G263*$I263*$AZ$12)</f>
        <v>0</v>
      </c>
      <c r="BA263" s="72"/>
      <c r="BB263" s="71">
        <f>(BA263*$D263*$E263*$G263*$I263*$BB$12)</f>
        <v>0</v>
      </c>
      <c r="BC263" s="72">
        <v>4</v>
      </c>
      <c r="BD263" s="71">
        <f>(BC263*$D263*$E263*$G263*$I263*$BD$12)</f>
        <v>289181.19999999995</v>
      </c>
      <c r="BE263" s="72">
        <v>9</v>
      </c>
      <c r="BF263" s="71">
        <f>(BE263*$D263*$E263*$G263*$J263*$BF$12)</f>
        <v>709808.39999999991</v>
      </c>
      <c r="BG263" s="72">
        <v>11</v>
      </c>
      <c r="BH263" s="71">
        <f>(BG263*$D263*$E263*$G263*$J263*$BH$12)</f>
        <v>867543.59999999986</v>
      </c>
      <c r="BI263" s="72">
        <v>0</v>
      </c>
      <c r="BJ263" s="71">
        <f>(BI263*$D263*$E263*$G263*$J263*$BJ$12)</f>
        <v>0</v>
      </c>
      <c r="BK263" s="72">
        <v>0</v>
      </c>
      <c r="BL263" s="71">
        <f>(BK263*$D263*$E263*$G263*$J263*$BL$12)</f>
        <v>0</v>
      </c>
      <c r="BM263" s="72">
        <v>13</v>
      </c>
      <c r="BN263" s="71">
        <f>(BM263*$D263*$E263*$G263*$J263*$BN$12)</f>
        <v>1127806.68</v>
      </c>
      <c r="BO263" s="72"/>
      <c r="BP263" s="71">
        <f>(BO263*$D263*$E263*$G263*$J263*$BP$12)</f>
        <v>0</v>
      </c>
      <c r="BQ263" s="72">
        <v>1</v>
      </c>
      <c r="BR263" s="71">
        <f>(BQ263*$D263*$E263*$G263*$J263*$BR$12)</f>
        <v>98584.499999999985</v>
      </c>
      <c r="BS263" s="72"/>
      <c r="BT263" s="71">
        <f>(BS263*$D263*$E263*$G263*$J263*$BT$12)</f>
        <v>0</v>
      </c>
      <c r="BU263" s="72"/>
      <c r="BV263" s="71">
        <f>(BU263*$D263*$E263*$G263*$J263*$BV$12)</f>
        <v>0</v>
      </c>
      <c r="BW263" s="72"/>
      <c r="BX263" s="71">
        <f>(BW263*$D263*$E263*$G263*$J263*$BX$12)</f>
        <v>0</v>
      </c>
      <c r="BY263" s="72">
        <v>1</v>
      </c>
      <c r="BZ263" s="79">
        <f>(BY263*$D263*$E263*$G263*$J263*$BZ$12)</f>
        <v>78867.599999999991</v>
      </c>
      <c r="CA263" s="72">
        <v>0</v>
      </c>
      <c r="CB263" s="71">
        <f>(CA263*$D263*$E263*$G263*$I263*$CB$12)</f>
        <v>0</v>
      </c>
      <c r="CC263" s="72">
        <v>0</v>
      </c>
      <c r="CD263" s="71">
        <f>(CC263*$D263*$E263*$G263*$I263*$CD$12)</f>
        <v>0</v>
      </c>
      <c r="CE263" s="72">
        <v>0</v>
      </c>
      <c r="CF263" s="71">
        <f>(CE263*$D263*$E263*$G263*$I263*$CF$12)</f>
        <v>0</v>
      </c>
      <c r="CG263" s="72"/>
      <c r="CH263" s="72">
        <f>(CG263*$D263*$E263*$G263*$I263*$CH$12)</f>
        <v>0</v>
      </c>
      <c r="CI263" s="72"/>
      <c r="CJ263" s="71">
        <f>(CI263*$D263*$E263*$G263*$J263*$CJ$12)</f>
        <v>0</v>
      </c>
      <c r="CK263" s="72">
        <v>0</v>
      </c>
      <c r="CL263" s="71">
        <f>(CK263*$D263*$E263*$G263*$I263*$CL$12)</f>
        <v>0</v>
      </c>
      <c r="CM263" s="72"/>
      <c r="CN263" s="71">
        <f>(CM263*$D263*$E263*$G263*$I263*$CN$12)</f>
        <v>0</v>
      </c>
      <c r="CO263" s="72"/>
      <c r="CP263" s="71">
        <f>(CO263*$D263*$E263*$G263*$I263*$CP$12)</f>
        <v>0</v>
      </c>
      <c r="CQ263" s="72">
        <v>1</v>
      </c>
      <c r="CR263" s="71">
        <f>(CQ263*$D263*$E263*$G263*$I263*$CR$12)</f>
        <v>74266.989999999976</v>
      </c>
      <c r="CS263" s="72"/>
      <c r="CT263" s="71">
        <f>(CS263*$D263*$E263*$G263*$I263*$CT$12)</f>
        <v>0</v>
      </c>
      <c r="CU263" s="72"/>
      <c r="CV263" s="71">
        <f>(CU263*$D263*$E263*$G263*$J263*$CV$12)</f>
        <v>0</v>
      </c>
      <c r="CW263" s="86">
        <v>0</v>
      </c>
      <c r="CX263" s="71">
        <f>(CW263*$D263*$E263*$G263*$J263*$CX$12)</f>
        <v>0</v>
      </c>
      <c r="CY263" s="72"/>
      <c r="CZ263" s="71">
        <f>(CY263*$D263*$E263*$G263*$I263*$CZ$12)</f>
        <v>0</v>
      </c>
      <c r="DA263" s="72">
        <v>0</v>
      </c>
      <c r="DB263" s="77">
        <f>(DA263*$D263*$E263*$G263*$J263*$DB$12)</f>
        <v>0</v>
      </c>
      <c r="DC263" s="72">
        <v>0</v>
      </c>
      <c r="DD263" s="71">
        <f>(DC263*$D263*$E263*$G263*$J263*$DD$12)</f>
        <v>0</v>
      </c>
      <c r="DE263" s="87"/>
      <c r="DF263" s="71">
        <f>(DE263*$D263*$E263*$G263*$J263*$DF$12)</f>
        <v>0</v>
      </c>
      <c r="DG263" s="72"/>
      <c r="DH263" s="71">
        <f>(DG263*$D263*$E263*$G263*$J263*$DH$12)</f>
        <v>0</v>
      </c>
      <c r="DI263" s="72"/>
      <c r="DJ263" s="71">
        <f>(DI263*$D263*$E263*$G263*$K263*$DJ$12)</f>
        <v>0</v>
      </c>
      <c r="DK263" s="72">
        <v>1</v>
      </c>
      <c r="DL263" s="79">
        <f>(DK263*$D263*$E263*$G263*$L263*$DL$12)</f>
        <v>144778.37999999998</v>
      </c>
      <c r="DM263" s="81">
        <f t="shared" ref="DM263:DN267" si="1344">SUM(M263,O263,Q263,S263,U263,W263,Y263,AA263,AC263,AE263,AG263,AI263,AK263,AO263,AQ263,CE263,AS263,AU263,AW263,AY263,BA263,CI263,BC263,BE263,BG263,BK263,AM263,BM263,BO263,BQ263,BS263,BU263,BW263,BY263,CA263,CC263,CG263,CK263,CM263,CO263,CQ263,CS263,CU263,CW263,BI263,CY263,DA263,DC263,DE263,DG263,DI263,DK263)</f>
        <v>112</v>
      </c>
      <c r="DN263" s="79">
        <f t="shared" si="1344"/>
        <v>8527089.8000000007</v>
      </c>
    </row>
    <row r="264" spans="1:118" ht="45" customHeight="1" x14ac:dyDescent="0.25">
      <c r="A264" s="82"/>
      <c r="B264" s="83">
        <v>223</v>
      </c>
      <c r="C264" s="65" t="s">
        <v>388</v>
      </c>
      <c r="D264" s="66">
        <v>22900</v>
      </c>
      <c r="E264" s="84">
        <v>1.54</v>
      </c>
      <c r="F264" s="84"/>
      <c r="G264" s="67">
        <v>1</v>
      </c>
      <c r="H264" s="68"/>
      <c r="I264" s="66">
        <v>1.4</v>
      </c>
      <c r="J264" s="66">
        <v>1.68</v>
      </c>
      <c r="K264" s="66">
        <v>2.23</v>
      </c>
      <c r="L264" s="69">
        <v>2.57</v>
      </c>
      <c r="M264" s="72">
        <v>8</v>
      </c>
      <c r="N264" s="71">
        <f t="shared" si="1058"/>
        <v>434477.12</v>
      </c>
      <c r="O264" s="72">
        <v>8</v>
      </c>
      <c r="P264" s="72">
        <f>(O264*$D264*$E264*$G264*$I264*$P$12)</f>
        <v>434477.12</v>
      </c>
      <c r="Q264" s="72">
        <v>16</v>
      </c>
      <c r="R264" s="71">
        <f>(Q264*$D264*$E264*$G264*$I264*$R$12)</f>
        <v>868954.24</v>
      </c>
      <c r="S264" s="72">
        <v>1</v>
      </c>
      <c r="T264" s="71">
        <f t="shared" si="1343"/>
        <v>55338.231666666659</v>
      </c>
      <c r="U264" s="72">
        <v>2</v>
      </c>
      <c r="V264" s="71">
        <f>(U264*$D264*$E264*$G264*$I264*$V$12)</f>
        <v>108619.28</v>
      </c>
      <c r="W264" s="72">
        <v>0</v>
      </c>
      <c r="X264" s="71">
        <f>(W264*$D264*$E264*$G264*$I264*$X$12)</f>
        <v>0</v>
      </c>
      <c r="Y264" s="72"/>
      <c r="Z264" s="71">
        <f>(Y264*$D264*$E264*$G264*$I264*$Z$12)</f>
        <v>0</v>
      </c>
      <c r="AA264" s="72">
        <v>0</v>
      </c>
      <c r="AB264" s="71">
        <f>(AA264*$D264*$E264*$G264*$I264*$AB$12)</f>
        <v>0</v>
      </c>
      <c r="AC264" s="72"/>
      <c r="AD264" s="71">
        <f>(AC264*$D264*$E264*$G264*$I264*$AD$12)</f>
        <v>0</v>
      </c>
      <c r="AE264" s="72">
        <v>0</v>
      </c>
      <c r="AF264" s="71">
        <f>(AE264*$D264*$E264*$G264*$I264*$AF$12)</f>
        <v>0</v>
      </c>
      <c r="AG264" s="74"/>
      <c r="AH264" s="71">
        <f>(AG264*$D264*$E264*$G264*$I264*$AH$12)</f>
        <v>0</v>
      </c>
      <c r="AI264" s="72"/>
      <c r="AJ264" s="71">
        <f>(AI264*$D264*$E264*$G264*$I264*$AJ$12)</f>
        <v>0</v>
      </c>
      <c r="AK264" s="86">
        <v>0</v>
      </c>
      <c r="AL264" s="71">
        <f>(AK264*$D264*$E264*$G264*$J264*$AL$12)</f>
        <v>0</v>
      </c>
      <c r="AM264" s="72">
        <v>0</v>
      </c>
      <c r="AN264" s="77">
        <f>(AM264*$D264*$E264*$G264*$J264*$AN$12)</f>
        <v>0</v>
      </c>
      <c r="AO264" s="72"/>
      <c r="AP264" s="71">
        <f>(AO264*$D264*$E264*$G264*$I264*$AP$12)</f>
        <v>0</v>
      </c>
      <c r="AQ264" s="72"/>
      <c r="AR264" s="72">
        <f>(AQ264*$D264*$E264*$G264*$I264*$AR$12)</f>
        <v>0</v>
      </c>
      <c r="AS264" s="72">
        <v>1</v>
      </c>
      <c r="AT264" s="72">
        <f>(AS264*$D264*$E264*$G264*$I264*$AT$12)</f>
        <v>56778.259999999987</v>
      </c>
      <c r="AU264" s="72">
        <v>0</v>
      </c>
      <c r="AV264" s="71">
        <f>(AU264*$D264*$E264*$G264*$I264*$AV$12)</f>
        <v>0</v>
      </c>
      <c r="AW264" s="72">
        <v>0</v>
      </c>
      <c r="AX264" s="71">
        <f>(AW264*$D264*$E264*$G264*$I264*$AX$12)</f>
        <v>0</v>
      </c>
      <c r="AY264" s="72">
        <v>0</v>
      </c>
      <c r="AZ264" s="71">
        <f>(AY264*$D264*$E264*$G264*$I264*$AZ$12)</f>
        <v>0</v>
      </c>
      <c r="BA264" s="72"/>
      <c r="BB264" s="71">
        <f>(BA264*$D264*$E264*$G264*$I264*$BB$12)</f>
        <v>0</v>
      </c>
      <c r="BC264" s="72">
        <v>3</v>
      </c>
      <c r="BD264" s="71">
        <f>(BC264*$D264*$E264*$G264*$I264*$BD$12)</f>
        <v>162928.91999999998</v>
      </c>
      <c r="BE264" s="72"/>
      <c r="BF264" s="71">
        <f>(BE264*$D264*$E264*$G264*$J264*$BF$12)</f>
        <v>0</v>
      </c>
      <c r="BG264" s="72">
        <v>9</v>
      </c>
      <c r="BH264" s="71">
        <f>(BG264*$D264*$E264*$G264*$J264*$BH$12)</f>
        <v>533221.91999999993</v>
      </c>
      <c r="BI264" s="72">
        <v>0</v>
      </c>
      <c r="BJ264" s="71">
        <f>(BI264*$D264*$E264*$G264*$J264*$BJ$12)</f>
        <v>0</v>
      </c>
      <c r="BK264" s="72">
        <v>0</v>
      </c>
      <c r="BL264" s="71">
        <f>(BK264*$D264*$E264*$G264*$J264*$BL$12)</f>
        <v>0</v>
      </c>
      <c r="BM264" s="72">
        <v>7</v>
      </c>
      <c r="BN264" s="71">
        <f>(BM264*$D264*$E264*$G264*$J264*$BN$12)</f>
        <v>456200.97600000002</v>
      </c>
      <c r="BO264" s="72">
        <v>3</v>
      </c>
      <c r="BP264" s="71">
        <f>(BO264*$D264*$E264*$G264*$J264*$BP$12)</f>
        <v>177740.63999999998</v>
      </c>
      <c r="BQ264" s="72">
        <v>9</v>
      </c>
      <c r="BR264" s="71">
        <f>(BQ264*$D264*$E264*$G264*$J264*$BR$12)</f>
        <v>666527.39999999991</v>
      </c>
      <c r="BS264" s="72"/>
      <c r="BT264" s="71">
        <f>(BS264*$D264*$E264*$G264*$J264*$BT$12)</f>
        <v>0</v>
      </c>
      <c r="BU264" s="72"/>
      <c r="BV264" s="71">
        <f>(BU264*$D264*$E264*$G264*$J264*$BV$12)</f>
        <v>0</v>
      </c>
      <c r="BW264" s="72"/>
      <c r="BX264" s="71">
        <f>(BW264*$D264*$E264*$G264*$J264*$BX$12)</f>
        <v>0</v>
      </c>
      <c r="BY264" s="72">
        <v>17</v>
      </c>
      <c r="BZ264" s="79">
        <f>(BY264*$D264*$E264*$G264*$J264*$BZ$12)</f>
        <v>1007196.96</v>
      </c>
      <c r="CA264" s="72">
        <v>0</v>
      </c>
      <c r="CB264" s="71">
        <f>(CA264*$D264*$E264*$G264*$I264*$CB$12)</f>
        <v>0</v>
      </c>
      <c r="CC264" s="72">
        <v>0</v>
      </c>
      <c r="CD264" s="71">
        <f>(CC264*$D264*$E264*$G264*$I264*$CD$12)</f>
        <v>0</v>
      </c>
      <c r="CE264" s="72">
        <v>0</v>
      </c>
      <c r="CF264" s="71">
        <f>(CE264*$D264*$E264*$G264*$I264*$CF$12)</f>
        <v>0</v>
      </c>
      <c r="CG264" s="72"/>
      <c r="CH264" s="72">
        <f>(CG264*$D264*$E264*$G264*$I264*$CH$12)</f>
        <v>0</v>
      </c>
      <c r="CI264" s="72"/>
      <c r="CJ264" s="71">
        <f>(CI264*$D264*$E264*$G264*$J264*$CJ$12)</f>
        <v>0</v>
      </c>
      <c r="CK264" s="72">
        <v>0</v>
      </c>
      <c r="CL264" s="71">
        <f>(CK264*$D264*$E264*$G264*$I264*$CL$12)</f>
        <v>0</v>
      </c>
      <c r="CM264" s="72"/>
      <c r="CN264" s="71">
        <f>(CM264*$D264*$E264*$G264*$I264*$CN$12)</f>
        <v>0</v>
      </c>
      <c r="CO264" s="72"/>
      <c r="CP264" s="71">
        <f>(CO264*$D264*$E264*$G264*$I264*$CP$12)</f>
        <v>0</v>
      </c>
      <c r="CQ264" s="72"/>
      <c r="CR264" s="71">
        <f>(CQ264*$D264*$E264*$G264*$I264*$CR$12)</f>
        <v>0</v>
      </c>
      <c r="CS264" s="72">
        <v>5</v>
      </c>
      <c r="CT264" s="71">
        <f>(CS264*$D264*$E264*$G264*$I264*$CT$12)</f>
        <v>278954.05999999994</v>
      </c>
      <c r="CU264" s="72">
        <v>0</v>
      </c>
      <c r="CV264" s="71">
        <f>(CU264*$D264*$E264*$G264*$J264*$CV$12)</f>
        <v>0</v>
      </c>
      <c r="CW264" s="86">
        <v>0</v>
      </c>
      <c r="CX264" s="71">
        <f>(CW264*$D264*$E264*$G264*$J264*$CX$12)</f>
        <v>0</v>
      </c>
      <c r="CY264" s="72"/>
      <c r="CZ264" s="71">
        <f>(CY264*$D264*$E264*$G264*$I264*$CZ$12)</f>
        <v>0</v>
      </c>
      <c r="DA264" s="72">
        <v>0</v>
      </c>
      <c r="DB264" s="77">
        <f>(DA264*$D264*$E264*$G264*$J264*$DB$12)</f>
        <v>0</v>
      </c>
      <c r="DC264" s="72">
        <v>5</v>
      </c>
      <c r="DD264" s="71">
        <f>(DC264*$D264*$E264*$G264*$J264*$DD$12)</f>
        <v>296234.39999999997</v>
      </c>
      <c r="DE264" s="87"/>
      <c r="DF264" s="71">
        <f>(DE264*$D264*$E264*$G264*$J264*$DF$12)</f>
        <v>0</v>
      </c>
      <c r="DG264" s="72">
        <v>5</v>
      </c>
      <c r="DH264" s="71">
        <f>(DG264*$D264*$E264*$G264*$J264*$DH$12)</f>
        <v>334744.87199999992</v>
      </c>
      <c r="DI264" s="72"/>
      <c r="DJ264" s="71">
        <f>(DI264*$D264*$E264*$G264*$K264*$DJ$12)</f>
        <v>0</v>
      </c>
      <c r="DK264" s="72">
        <v>5</v>
      </c>
      <c r="DL264" s="79">
        <f>(DK264*$D264*$E264*$G264*$L264*$DL$12)</f>
        <v>543801.72</v>
      </c>
      <c r="DM264" s="81">
        <f t="shared" si="1344"/>
        <v>104</v>
      </c>
      <c r="DN264" s="79">
        <f t="shared" si="1344"/>
        <v>6416196.1196666658</v>
      </c>
    </row>
    <row r="265" spans="1:118" ht="45" customHeight="1" x14ac:dyDescent="0.25">
      <c r="A265" s="82"/>
      <c r="B265" s="83">
        <v>224</v>
      </c>
      <c r="C265" s="65" t="s">
        <v>389</v>
      </c>
      <c r="D265" s="66">
        <v>22900</v>
      </c>
      <c r="E265" s="84">
        <v>1.92</v>
      </c>
      <c r="F265" s="84"/>
      <c r="G265" s="67">
        <v>1</v>
      </c>
      <c r="H265" s="68"/>
      <c r="I265" s="66">
        <v>1.4</v>
      </c>
      <c r="J265" s="66">
        <v>1.68</v>
      </c>
      <c r="K265" s="66">
        <v>2.23</v>
      </c>
      <c r="L265" s="69">
        <v>2.57</v>
      </c>
      <c r="M265" s="72">
        <v>117</v>
      </c>
      <c r="N265" s="71">
        <f t="shared" si="1058"/>
        <v>7922154.2400000002</v>
      </c>
      <c r="O265" s="72">
        <v>6</v>
      </c>
      <c r="P265" s="72">
        <f>(O265*$D265*$E265*$G265*$I265*$P$12)</f>
        <v>406264.32000000001</v>
      </c>
      <c r="Q265" s="72">
        <v>8</v>
      </c>
      <c r="R265" s="71">
        <f>(Q265*$D265*$E265*$G265*$I265*$R$12)</f>
        <v>541685.76000000001</v>
      </c>
      <c r="S265" s="72"/>
      <c r="T265" s="71">
        <f t="shared" si="1343"/>
        <v>0</v>
      </c>
      <c r="U265" s="72">
        <v>18</v>
      </c>
      <c r="V265" s="71">
        <f>(U265*$D265*$E265*$G265*$I265*$V$12)</f>
        <v>1218792.96</v>
      </c>
      <c r="W265" s="72">
        <v>0</v>
      </c>
      <c r="X265" s="71">
        <f>(W265*$D265*$E265*$G265*$I265*$X$12)</f>
        <v>0</v>
      </c>
      <c r="Y265" s="72"/>
      <c r="Z265" s="71">
        <f>(Y265*$D265*$E265*$G265*$I265*$Z$12)</f>
        <v>0</v>
      </c>
      <c r="AA265" s="72">
        <v>0</v>
      </c>
      <c r="AB265" s="71">
        <f>(AA265*$D265*$E265*$G265*$I265*$AB$12)</f>
        <v>0</v>
      </c>
      <c r="AC265" s="72"/>
      <c r="AD265" s="71">
        <f>(AC265*$D265*$E265*$G265*$I265*$AD$12)</f>
        <v>0</v>
      </c>
      <c r="AE265" s="72">
        <v>0</v>
      </c>
      <c r="AF265" s="71">
        <f>(AE265*$D265*$E265*$G265*$I265*$AF$12)</f>
        <v>0</v>
      </c>
      <c r="AG265" s="74"/>
      <c r="AH265" s="71">
        <f>(AG265*$D265*$E265*$G265*$I265*$AH$12)</f>
        <v>0</v>
      </c>
      <c r="AI265" s="72"/>
      <c r="AJ265" s="71">
        <f>(AI265*$D265*$E265*$G265*$I265*$AJ$12)</f>
        <v>0</v>
      </c>
      <c r="AK265" s="86"/>
      <c r="AL265" s="71">
        <f>(AK265*$D265*$E265*$G265*$J265*$AL$12)</f>
        <v>0</v>
      </c>
      <c r="AM265" s="72">
        <v>1</v>
      </c>
      <c r="AN265" s="77">
        <f>(AM265*$D265*$E265*$G265*$J265*$AN$12)</f>
        <v>81252.864000000001</v>
      </c>
      <c r="AO265" s="72"/>
      <c r="AP265" s="71">
        <f>(AO265*$D265*$E265*$G265*$I265*$AP$12)</f>
        <v>0</v>
      </c>
      <c r="AQ265" s="72"/>
      <c r="AR265" s="72">
        <f>(AQ265*$D265*$E265*$G265*$I265*$AR$12)</f>
        <v>0</v>
      </c>
      <c r="AS265" s="72">
        <v>3</v>
      </c>
      <c r="AT265" s="72">
        <f>(AS265*$D265*$E265*$G265*$I265*$AT$12)</f>
        <v>212365.43999999994</v>
      </c>
      <c r="AU265" s="72">
        <v>0</v>
      </c>
      <c r="AV265" s="71">
        <f>(AU265*$D265*$E265*$G265*$I265*$AV$12)</f>
        <v>0</v>
      </c>
      <c r="AW265" s="72">
        <v>0</v>
      </c>
      <c r="AX265" s="71">
        <f>(AW265*$D265*$E265*$G265*$I265*$AX$12)</f>
        <v>0</v>
      </c>
      <c r="AY265" s="72">
        <v>0</v>
      </c>
      <c r="AZ265" s="71">
        <f>(AY265*$D265*$E265*$G265*$I265*$AZ$12)</f>
        <v>0</v>
      </c>
      <c r="BA265" s="72">
        <v>7</v>
      </c>
      <c r="BB265" s="71">
        <f>(BA265*$D265*$E265*$G265*$I265*$BB$12)</f>
        <v>473975.03999999998</v>
      </c>
      <c r="BC265" s="72">
        <v>4</v>
      </c>
      <c r="BD265" s="71">
        <f>(BC265*$D265*$E265*$G265*$I265*$BD$12)</f>
        <v>270842.88</v>
      </c>
      <c r="BE265" s="72">
        <v>38</v>
      </c>
      <c r="BF265" s="71">
        <f>(BE265*$D265*$E265*$G265*$J265*$BF$12)</f>
        <v>2806917.1200000001</v>
      </c>
      <c r="BG265" s="72">
        <v>62</v>
      </c>
      <c r="BH265" s="71">
        <f>(BG265*$D265*$E265*$G265*$J265*$BH$12)</f>
        <v>4579706.8799999999</v>
      </c>
      <c r="BI265" s="72">
        <v>0</v>
      </c>
      <c r="BJ265" s="71">
        <f>(BI265*$D265*$E265*$G265*$J265*$BJ$12)</f>
        <v>0</v>
      </c>
      <c r="BK265" s="72">
        <v>0</v>
      </c>
      <c r="BL265" s="71">
        <f>(BK265*$D265*$E265*$G265*$J265*$BL$12)</f>
        <v>0</v>
      </c>
      <c r="BM265" s="72">
        <v>12</v>
      </c>
      <c r="BN265" s="71">
        <f>(BM265*$D265*$E265*$G265*$J265*$BN$12)</f>
        <v>975034.36800000013</v>
      </c>
      <c r="BO265" s="72">
        <v>5</v>
      </c>
      <c r="BP265" s="71">
        <f>(BO265*$D265*$E265*$G265*$J265*$BP$12)</f>
        <v>369331.20000000001</v>
      </c>
      <c r="BQ265" s="72">
        <v>1</v>
      </c>
      <c r="BR265" s="71">
        <f>(BQ265*$D265*$E265*$G265*$J265*$BR$12)</f>
        <v>92332.799999999988</v>
      </c>
      <c r="BS265" s="72"/>
      <c r="BT265" s="71">
        <f>(BS265*$D265*$E265*$G265*$J265*$BT$12)</f>
        <v>0</v>
      </c>
      <c r="BU265" s="72">
        <v>13</v>
      </c>
      <c r="BV265" s="71">
        <f>(BU265*$D265*$E265*$G265*$J265*$BV$12)</f>
        <v>1200326.3999999999</v>
      </c>
      <c r="BW265" s="72">
        <v>11</v>
      </c>
      <c r="BX265" s="71">
        <f>(BW265*$D265*$E265*$G265*$J265*$BX$12)</f>
        <v>812528.64000000001</v>
      </c>
      <c r="BY265" s="72">
        <v>7</v>
      </c>
      <c r="BZ265" s="79">
        <f>(BY265*$D265*$E265*$G265*$J265*$BZ$12)</f>
        <v>517063.67999999999</v>
      </c>
      <c r="CA265" s="72">
        <v>0</v>
      </c>
      <c r="CB265" s="71">
        <f>(CA265*$D265*$E265*$G265*$I265*$CB$12)</f>
        <v>0</v>
      </c>
      <c r="CC265" s="72">
        <v>0</v>
      </c>
      <c r="CD265" s="71">
        <f>(CC265*$D265*$E265*$G265*$I265*$CD$12)</f>
        <v>0</v>
      </c>
      <c r="CE265" s="72">
        <v>0</v>
      </c>
      <c r="CF265" s="71">
        <f>(CE265*$D265*$E265*$G265*$I265*$CF$12)</f>
        <v>0</v>
      </c>
      <c r="CG265" s="72"/>
      <c r="CH265" s="72">
        <f>(CG265*$D265*$E265*$G265*$I265*$CH$12)</f>
        <v>0</v>
      </c>
      <c r="CI265" s="72"/>
      <c r="CJ265" s="71">
        <f>(CI265*$D265*$E265*$G265*$J265*$CJ$12)</f>
        <v>0</v>
      </c>
      <c r="CK265" s="72">
        <v>0</v>
      </c>
      <c r="CL265" s="71">
        <f>(CK265*$D265*$E265*$G265*$I265*$CL$12)</f>
        <v>0</v>
      </c>
      <c r="CM265" s="72"/>
      <c r="CN265" s="71">
        <f>(CM265*$D265*$E265*$G265*$I265*$CN$12)</f>
        <v>0</v>
      </c>
      <c r="CO265" s="72"/>
      <c r="CP265" s="71">
        <f>(CO265*$D265*$E265*$G265*$I265*$CP$12)</f>
        <v>0</v>
      </c>
      <c r="CQ265" s="72">
        <v>1</v>
      </c>
      <c r="CR265" s="71">
        <f>(CQ265*$D265*$E265*$G265*$I265*$CR$12)</f>
        <v>69557.375999999989</v>
      </c>
      <c r="CS265" s="72">
        <v>7</v>
      </c>
      <c r="CT265" s="71">
        <f>(CS265*$D265*$E265*$G265*$I265*$CT$12)</f>
        <v>486901.63199999993</v>
      </c>
      <c r="CU265" s="72">
        <v>0</v>
      </c>
      <c r="CV265" s="71">
        <f>(CU265*$D265*$E265*$G265*$J265*$CV$12)</f>
        <v>0</v>
      </c>
      <c r="CW265" s="86"/>
      <c r="CX265" s="71">
        <f>(CW265*$D265*$E265*$G265*$J265*$CX$12)</f>
        <v>0</v>
      </c>
      <c r="CY265" s="72"/>
      <c r="CZ265" s="71">
        <f>(CY265*$D265*$E265*$G265*$I265*$CZ$12)</f>
        <v>0</v>
      </c>
      <c r="DA265" s="72">
        <v>0</v>
      </c>
      <c r="DB265" s="77">
        <f>(DA265*$D265*$E265*$G265*$J265*$DB$12)</f>
        <v>0</v>
      </c>
      <c r="DC265" s="72">
        <v>1</v>
      </c>
      <c r="DD265" s="71">
        <f>(DC265*$D265*$E265*$G265*$J265*$DD$12)</f>
        <v>73866.239999999991</v>
      </c>
      <c r="DE265" s="87"/>
      <c r="DF265" s="71">
        <f>(DE265*$D265*$E265*$G265*$J265*$DF$12)</f>
        <v>0</v>
      </c>
      <c r="DG265" s="72">
        <v>1</v>
      </c>
      <c r="DH265" s="71">
        <f>(DG265*$D265*$E265*$G265*$J265*$DH$12)</f>
        <v>83468.851199999976</v>
      </c>
      <c r="DI265" s="72"/>
      <c r="DJ265" s="71">
        <f>(DI265*$D265*$E265*$G265*$K265*$DJ$12)</f>
        <v>0</v>
      </c>
      <c r="DK265" s="72">
        <v>1</v>
      </c>
      <c r="DL265" s="79">
        <f>(DK265*$D265*$E265*$G265*$L265*$DL$12)</f>
        <v>135597.31199999998</v>
      </c>
      <c r="DM265" s="81">
        <f t="shared" si="1344"/>
        <v>324</v>
      </c>
      <c r="DN265" s="79">
        <f t="shared" si="1344"/>
        <v>23329966.003199995</v>
      </c>
    </row>
    <row r="266" spans="1:118" ht="45" customHeight="1" x14ac:dyDescent="0.25">
      <c r="A266" s="82"/>
      <c r="B266" s="83">
        <v>225</v>
      </c>
      <c r="C266" s="65" t="s">
        <v>390</v>
      </c>
      <c r="D266" s="66">
        <v>22900</v>
      </c>
      <c r="E266" s="84">
        <v>2.56</v>
      </c>
      <c r="F266" s="84"/>
      <c r="G266" s="67">
        <v>1</v>
      </c>
      <c r="H266" s="68"/>
      <c r="I266" s="66">
        <v>1.4</v>
      </c>
      <c r="J266" s="66">
        <v>1.68</v>
      </c>
      <c r="K266" s="66">
        <v>2.23</v>
      </c>
      <c r="L266" s="69">
        <v>2.57</v>
      </c>
      <c r="M266" s="72">
        <v>42</v>
      </c>
      <c r="N266" s="71">
        <f>(M266*$D266*$E266*$G266*$I266*$N$12)</f>
        <v>3791800.3199999998</v>
      </c>
      <c r="O266" s="72">
        <v>0</v>
      </c>
      <c r="P266" s="72">
        <f>(O266*$D266*$E266*$G266*$I266*$P$12)</f>
        <v>0</v>
      </c>
      <c r="Q266" s="72">
        <v>4</v>
      </c>
      <c r="R266" s="71">
        <f>(Q266*$D266*$E266*$G266*$I266*$R$12)</f>
        <v>361123.83999999997</v>
      </c>
      <c r="S266" s="72">
        <v>1</v>
      </c>
      <c r="T266" s="71">
        <f t="shared" si="1343"/>
        <v>91990.82666666666</v>
      </c>
      <c r="U266" s="72">
        <v>55</v>
      </c>
      <c r="V266" s="71">
        <f>(U266*$D266*$E266*$G266*$I266*$V$12)</f>
        <v>4965452.8000000007</v>
      </c>
      <c r="W266" s="72">
        <v>0</v>
      </c>
      <c r="X266" s="71">
        <f>(W266*$D266*$E266*$G266*$I266*$X$12)</f>
        <v>0</v>
      </c>
      <c r="Y266" s="72"/>
      <c r="Z266" s="71">
        <f>(Y266*$D266*$E266*$G266*$I266*$Z$12)</f>
        <v>0</v>
      </c>
      <c r="AA266" s="72">
        <v>0</v>
      </c>
      <c r="AB266" s="71">
        <f>(AA266*$D266*$E266*$G266*$I266*$AB$12)</f>
        <v>0</v>
      </c>
      <c r="AC266" s="72"/>
      <c r="AD266" s="71">
        <f>(AC266*$D266*$E266*$G266*$I266*$AD$12)</f>
        <v>0</v>
      </c>
      <c r="AE266" s="72">
        <v>0</v>
      </c>
      <c r="AF266" s="71">
        <f>(AE266*$D266*$E266*$G266*$I266*$AF$12)</f>
        <v>0</v>
      </c>
      <c r="AG266" s="74"/>
      <c r="AH266" s="71">
        <f>(AG266*$D266*$E266*$G266*$I266*$AH$12)</f>
        <v>0</v>
      </c>
      <c r="AI266" s="72"/>
      <c r="AJ266" s="71">
        <f>(AI266*$D266*$E266*$G266*$I266*$AJ$12)</f>
        <v>0</v>
      </c>
      <c r="AK266" s="86"/>
      <c r="AL266" s="71">
        <f>(AK266*$D266*$E266*$G266*$J266*$AL$12)</f>
        <v>0</v>
      </c>
      <c r="AM266" s="72">
        <v>0</v>
      </c>
      <c r="AN266" s="77">
        <f>(AM266*$D266*$E266*$G266*$J266*$AN$12)</f>
        <v>0</v>
      </c>
      <c r="AO266" s="72"/>
      <c r="AP266" s="71">
        <f>(AO266*$D266*$E266*$G266*$I266*$AP$12)</f>
        <v>0</v>
      </c>
      <c r="AQ266" s="72"/>
      <c r="AR266" s="72">
        <f>(AQ266*$D266*$E266*$G266*$I266*$AR$12)</f>
        <v>0</v>
      </c>
      <c r="AS266" s="72"/>
      <c r="AT266" s="72">
        <f>(AS266*$D266*$E266*$G266*$I266*$AT$12)</f>
        <v>0</v>
      </c>
      <c r="AU266" s="72">
        <v>0</v>
      </c>
      <c r="AV266" s="71">
        <f>(AU266*$D266*$E266*$G266*$I266*$AV$12)</f>
        <v>0</v>
      </c>
      <c r="AW266" s="72">
        <v>0</v>
      </c>
      <c r="AX266" s="71">
        <f>(AW266*$D266*$E266*$G266*$I266*$AX$12)</f>
        <v>0</v>
      </c>
      <c r="AY266" s="72">
        <v>0</v>
      </c>
      <c r="AZ266" s="71">
        <f>(AY266*$D266*$E266*$G266*$I266*$AZ$12)</f>
        <v>0</v>
      </c>
      <c r="BA266" s="72"/>
      <c r="BB266" s="71">
        <f>(BA266*$D266*$E266*$G266*$I266*$BB$12)</f>
        <v>0</v>
      </c>
      <c r="BC266" s="72"/>
      <c r="BD266" s="71">
        <f>(BC266*$D266*$E266*$G266*$I266*$BD$12)</f>
        <v>0</v>
      </c>
      <c r="BE266" s="72"/>
      <c r="BF266" s="71">
        <f>(BE266*$D266*$E266*$G266*$J266*$BF$12)</f>
        <v>0</v>
      </c>
      <c r="BG266" s="72"/>
      <c r="BH266" s="71">
        <f>(BG266*$D266*$E266*$G266*$J266*$BH$12)</f>
        <v>0</v>
      </c>
      <c r="BI266" s="72">
        <v>0</v>
      </c>
      <c r="BJ266" s="71">
        <f>(BI266*$D266*$E266*$G266*$J266*$BJ$12)</f>
        <v>0</v>
      </c>
      <c r="BK266" s="72">
        <v>0</v>
      </c>
      <c r="BL266" s="71">
        <f>(BK266*$D266*$E266*$G266*$J266*$BL$12)</f>
        <v>0</v>
      </c>
      <c r="BM266" s="72">
        <v>1</v>
      </c>
      <c r="BN266" s="71">
        <f>(BM266*$D266*$E266*$G266*$J266*$BN$12)</f>
        <v>108337.152</v>
      </c>
      <c r="BO266" s="72"/>
      <c r="BP266" s="71">
        <f>(BO266*$D266*$E266*$G266*$J266*$BP$12)</f>
        <v>0</v>
      </c>
      <c r="BQ266" s="72"/>
      <c r="BR266" s="71">
        <f>(BQ266*$D266*$E266*$G266*$J266*$BR$12)</f>
        <v>0</v>
      </c>
      <c r="BS266" s="72"/>
      <c r="BT266" s="71">
        <f>(BS266*$D266*$E266*$G266*$J266*$BT$12)</f>
        <v>0</v>
      </c>
      <c r="BU266" s="72"/>
      <c r="BV266" s="71">
        <f>(BU266*$D266*$E266*$G266*$J266*$BV$12)</f>
        <v>0</v>
      </c>
      <c r="BW266" s="72"/>
      <c r="BX266" s="71">
        <f>(BW266*$D266*$E266*$G266*$J266*$BX$12)</f>
        <v>0</v>
      </c>
      <c r="BY266" s="72"/>
      <c r="BZ266" s="79">
        <f>(BY266*$D266*$E266*$G266*$J266*$BZ$12)</f>
        <v>0</v>
      </c>
      <c r="CA266" s="72">
        <v>0</v>
      </c>
      <c r="CB266" s="71">
        <f>(CA266*$D266*$E266*$G266*$I266*$CB$12)</f>
        <v>0</v>
      </c>
      <c r="CC266" s="72">
        <v>0</v>
      </c>
      <c r="CD266" s="71">
        <f>(CC266*$D266*$E266*$G266*$I266*$CD$12)</f>
        <v>0</v>
      </c>
      <c r="CE266" s="72">
        <v>0</v>
      </c>
      <c r="CF266" s="71">
        <f>(CE266*$D266*$E266*$G266*$I266*$CF$12)</f>
        <v>0</v>
      </c>
      <c r="CG266" s="72"/>
      <c r="CH266" s="72">
        <f>(CG266*$D266*$E266*$G266*$I266*$CH$12)</f>
        <v>0</v>
      </c>
      <c r="CI266" s="72"/>
      <c r="CJ266" s="71">
        <f>(CI266*$D266*$E266*$G266*$J266*$CJ$12)</f>
        <v>0</v>
      </c>
      <c r="CK266" s="72">
        <v>0</v>
      </c>
      <c r="CL266" s="71">
        <f>(CK266*$D266*$E266*$G266*$I266*$CL$12)</f>
        <v>0</v>
      </c>
      <c r="CM266" s="72"/>
      <c r="CN266" s="71">
        <f>(CM266*$D266*$E266*$G266*$I266*$CN$12)</f>
        <v>0</v>
      </c>
      <c r="CO266" s="72"/>
      <c r="CP266" s="71">
        <f>(CO266*$D266*$E266*$G266*$I266*$CP$12)</f>
        <v>0</v>
      </c>
      <c r="CQ266" s="72"/>
      <c r="CR266" s="71">
        <f>(CQ266*$D266*$E266*$G266*$I266*$CR$12)</f>
        <v>0</v>
      </c>
      <c r="CS266" s="72"/>
      <c r="CT266" s="71">
        <f>(CS266*$D266*$E266*$G266*$I266*$CT$12)</f>
        <v>0</v>
      </c>
      <c r="CU266" s="72">
        <v>0</v>
      </c>
      <c r="CV266" s="71">
        <f>(CU266*$D266*$E266*$G266*$J266*$CV$12)</f>
        <v>0</v>
      </c>
      <c r="CW266" s="86"/>
      <c r="CX266" s="71">
        <f>(CW266*$D266*$E266*$G266*$J266*$CX$12)</f>
        <v>0</v>
      </c>
      <c r="CY266" s="72"/>
      <c r="CZ266" s="71">
        <f>(CY266*$D266*$E266*$G266*$I266*$CZ$12)</f>
        <v>0</v>
      </c>
      <c r="DA266" s="72">
        <v>0</v>
      </c>
      <c r="DB266" s="77">
        <f>(DA266*$D266*$E266*$G266*$J266*$DB$12)</f>
        <v>0</v>
      </c>
      <c r="DC266" s="72">
        <v>0</v>
      </c>
      <c r="DD266" s="71">
        <f>(DC266*$D266*$E266*$G266*$J266*$DD$12)</f>
        <v>0</v>
      </c>
      <c r="DE266" s="87"/>
      <c r="DF266" s="71">
        <f>(DE266*$D266*$E266*$G266*$J266*$DF$12)</f>
        <v>0</v>
      </c>
      <c r="DG266" s="72"/>
      <c r="DH266" s="71">
        <f>(DG266*$D266*$E266*$G266*$J266*$DH$12)</f>
        <v>0</v>
      </c>
      <c r="DI266" s="72"/>
      <c r="DJ266" s="71">
        <f>(DI266*$D266*$E266*$G266*$K266*$DJ$12)</f>
        <v>0</v>
      </c>
      <c r="DK266" s="72"/>
      <c r="DL266" s="79">
        <f>(DK266*$D266*$E266*$G266*$L266*$DL$12)</f>
        <v>0</v>
      </c>
      <c r="DM266" s="81">
        <f t="shared" si="1344"/>
        <v>103</v>
      </c>
      <c r="DN266" s="79">
        <f t="shared" si="1344"/>
        <v>9318704.9386666678</v>
      </c>
    </row>
    <row r="267" spans="1:118" ht="45" x14ac:dyDescent="0.25">
      <c r="A267" s="82"/>
      <c r="B267" s="83">
        <v>226</v>
      </c>
      <c r="C267" s="65" t="s">
        <v>391</v>
      </c>
      <c r="D267" s="66">
        <v>22900</v>
      </c>
      <c r="E267" s="84">
        <v>4.12</v>
      </c>
      <c r="F267" s="84"/>
      <c r="G267" s="67">
        <v>1</v>
      </c>
      <c r="H267" s="68"/>
      <c r="I267" s="66">
        <v>1.4</v>
      </c>
      <c r="J267" s="66">
        <v>1.68</v>
      </c>
      <c r="K267" s="66">
        <v>2.23</v>
      </c>
      <c r="L267" s="69">
        <v>2.57</v>
      </c>
      <c r="M267" s="72">
        <v>51</v>
      </c>
      <c r="N267" s="71">
        <f t="shared" ref="N267" si="1345">(M267*$D267*$E267*$G267*$I267)</f>
        <v>6736447.1999999993</v>
      </c>
      <c r="O267" s="72">
        <v>0</v>
      </c>
      <c r="P267" s="72">
        <f t="shared" ref="P267" si="1346">(O267*$D267*$E267*$G267*$I267)</f>
        <v>0</v>
      </c>
      <c r="Q267" s="72">
        <v>12</v>
      </c>
      <c r="R267" s="71">
        <f t="shared" ref="R267" si="1347">(Q267*$D267*$E267*$G267*$I267)</f>
        <v>1585046.4</v>
      </c>
      <c r="S267" s="72"/>
      <c r="T267" s="71">
        <f t="shared" ref="T267" si="1348">(S267*$D267*$E267*$G267*$I267)</f>
        <v>0</v>
      </c>
      <c r="U267" s="72">
        <v>23</v>
      </c>
      <c r="V267" s="71">
        <f t="shared" ref="V267" si="1349">(U267*$D267*$E267*$G267*$I267)</f>
        <v>3038005.5999999996</v>
      </c>
      <c r="W267" s="72">
        <v>0</v>
      </c>
      <c r="X267" s="71">
        <f t="shared" ref="X267" si="1350">(W267*$D267*$E267*$G267*$I267)</f>
        <v>0</v>
      </c>
      <c r="Y267" s="72"/>
      <c r="Z267" s="71">
        <f t="shared" ref="Z267" si="1351">(Y267*$D267*$E267*$G267*$I267)</f>
        <v>0</v>
      </c>
      <c r="AA267" s="72">
        <v>0</v>
      </c>
      <c r="AB267" s="71">
        <f t="shared" ref="AB267" si="1352">(AA267*$D267*$E267*$G267*$I267)</f>
        <v>0</v>
      </c>
      <c r="AC267" s="72"/>
      <c r="AD267" s="71">
        <f t="shared" ref="AD267" si="1353">(AC267*$D267*$E267*$G267*$I267)</f>
        <v>0</v>
      </c>
      <c r="AE267" s="72">
        <v>0</v>
      </c>
      <c r="AF267" s="71">
        <f t="shared" ref="AF267" si="1354">(AE267*$D267*$E267*$G267*$I267)</f>
        <v>0</v>
      </c>
      <c r="AG267" s="74"/>
      <c r="AH267" s="71">
        <f t="shared" ref="AH267" si="1355">(AG267*$D267*$E267*$G267*$I267)</f>
        <v>0</v>
      </c>
      <c r="AI267" s="72"/>
      <c r="AJ267" s="71">
        <f t="shared" ref="AJ267" si="1356">(AI267*$D267*$E267*$G267*$I267)</f>
        <v>0</v>
      </c>
      <c r="AK267" s="86">
        <v>0</v>
      </c>
      <c r="AL267" s="71">
        <f t="shared" ref="AL267" si="1357">(AK267*$D267*$E267*$G267*$J267)</f>
        <v>0</v>
      </c>
      <c r="AM267" s="72">
        <v>0</v>
      </c>
      <c r="AN267" s="77">
        <f t="shared" ref="AN267" si="1358">(AM267*$D267*$E267*$G267*$J267)</f>
        <v>0</v>
      </c>
      <c r="AO267" s="72"/>
      <c r="AP267" s="71">
        <f t="shared" ref="AP267" si="1359">(AO267*$D267*$E267*$G267*$I267)</f>
        <v>0</v>
      </c>
      <c r="AQ267" s="72">
        <v>0</v>
      </c>
      <c r="AR267" s="72">
        <f t="shared" ref="AR267" si="1360">(AQ267*$D267*$E267*$G267*$I267)</f>
        <v>0</v>
      </c>
      <c r="AS267" s="72">
        <v>0</v>
      </c>
      <c r="AT267" s="72">
        <f t="shared" ref="AT267" si="1361">(AS267*$D267*$E267*$G267*$I267)</f>
        <v>0</v>
      </c>
      <c r="AU267" s="72">
        <v>0</v>
      </c>
      <c r="AV267" s="71">
        <f t="shared" ref="AV267" si="1362">(AU267*$D267*$E267*$G267*$I267)</f>
        <v>0</v>
      </c>
      <c r="AW267" s="72">
        <v>0</v>
      </c>
      <c r="AX267" s="71">
        <f t="shared" ref="AX267" si="1363">(AW267*$D267*$E267*$G267*$I267)</f>
        <v>0</v>
      </c>
      <c r="AY267" s="72">
        <v>0</v>
      </c>
      <c r="AZ267" s="71">
        <f t="shared" ref="AZ267" si="1364">(AY267*$D267*$E267*$G267*$I267)</f>
        <v>0</v>
      </c>
      <c r="BA267" s="72"/>
      <c r="BB267" s="71">
        <f t="shared" ref="BB267" si="1365">(BA267*$D267*$E267*$G267*$I267)</f>
        <v>0</v>
      </c>
      <c r="BC267" s="72"/>
      <c r="BD267" s="71">
        <f t="shared" ref="BD267" si="1366">(BC267*$D267*$E267*$G267*$I267)</f>
        <v>0</v>
      </c>
      <c r="BE267" s="72"/>
      <c r="BF267" s="71">
        <f t="shared" ref="BF267" si="1367">(BE267*$D267*$E267*$G267*$J267)</f>
        <v>0</v>
      </c>
      <c r="BG267" s="72"/>
      <c r="BH267" s="71">
        <f t="shared" ref="BH267" si="1368">(BG267*$D267*$E267*$G267*$J267)</f>
        <v>0</v>
      </c>
      <c r="BI267" s="72">
        <v>0</v>
      </c>
      <c r="BJ267" s="71">
        <f t="shared" ref="BJ267" si="1369">(BI267*$D267*$E267*$G267*$J267)</f>
        <v>0</v>
      </c>
      <c r="BK267" s="72">
        <v>0</v>
      </c>
      <c r="BL267" s="71">
        <f t="shared" ref="BL267" si="1370">(BK267*$D267*$E267*$G267*$J267)</f>
        <v>0</v>
      </c>
      <c r="BM267" s="72"/>
      <c r="BN267" s="71">
        <f t="shared" ref="BN267" si="1371">(BM267*$D267*$E267*$G267*$J267)</f>
        <v>0</v>
      </c>
      <c r="BO267" s="72"/>
      <c r="BP267" s="71">
        <f t="shared" ref="BP267" si="1372">(BO267*$D267*$E267*$G267*$J267)</f>
        <v>0</v>
      </c>
      <c r="BQ267" s="72"/>
      <c r="BR267" s="71">
        <f t="shared" ref="BR267" si="1373">(BQ267*$D267*$E267*$G267*$J267)</f>
        <v>0</v>
      </c>
      <c r="BS267" s="72"/>
      <c r="BT267" s="71">
        <f t="shared" ref="BT267" si="1374">(BS267*$D267*$E267*$G267*$J267)</f>
        <v>0</v>
      </c>
      <c r="BU267" s="72"/>
      <c r="BV267" s="71">
        <f t="shared" ref="BV267" si="1375">(BU267*$D267*$E267*$G267*$J267)</f>
        <v>0</v>
      </c>
      <c r="BW267" s="72"/>
      <c r="BX267" s="71">
        <f t="shared" ref="BX267" si="1376">(BW267*$D267*$E267*$G267*$J267)</f>
        <v>0</v>
      </c>
      <c r="BY267" s="72"/>
      <c r="BZ267" s="79">
        <f t="shared" ref="BZ267" si="1377">(BY267*$D267*$E267*$G267*$J267)</f>
        <v>0</v>
      </c>
      <c r="CA267" s="72">
        <v>0</v>
      </c>
      <c r="CB267" s="71">
        <f t="shared" ref="CB267" si="1378">(CA267*$D267*$E267*$G267*$I267)</f>
        <v>0</v>
      </c>
      <c r="CC267" s="72">
        <v>0</v>
      </c>
      <c r="CD267" s="71">
        <f t="shared" ref="CD267" si="1379">(CC267*$D267*$E267*$G267*$I267)</f>
        <v>0</v>
      </c>
      <c r="CE267" s="72">
        <v>0</v>
      </c>
      <c r="CF267" s="71">
        <f t="shared" ref="CF267" si="1380">(CE267*$D267*$E267*$G267*$I267)</f>
        <v>0</v>
      </c>
      <c r="CG267" s="72"/>
      <c r="CH267" s="72">
        <f t="shared" ref="CH267" si="1381">(CG267*$D267*$E267*$G267*$I267)</f>
        <v>0</v>
      </c>
      <c r="CI267" s="72"/>
      <c r="CJ267" s="71">
        <f t="shared" ref="CJ267" si="1382">(CI267*$D267*$E267*$G267*$J267)</f>
        <v>0</v>
      </c>
      <c r="CK267" s="72">
        <v>0</v>
      </c>
      <c r="CL267" s="71">
        <f t="shared" ref="CL267" si="1383">(CK267*$D267*$E267*$G267*$I267)</f>
        <v>0</v>
      </c>
      <c r="CM267" s="72"/>
      <c r="CN267" s="71">
        <f t="shared" ref="CN267" si="1384">(CM267*$D267*$E267*$G267*$I267)</f>
        <v>0</v>
      </c>
      <c r="CO267" s="72"/>
      <c r="CP267" s="71">
        <f t="shared" ref="CP267" si="1385">(CO267*$D267*$E267*$G267*$I267)</f>
        <v>0</v>
      </c>
      <c r="CQ267" s="72"/>
      <c r="CR267" s="71">
        <f t="shared" ref="CR267" si="1386">(CQ267*$D267*$E267*$G267*$I267)</f>
        <v>0</v>
      </c>
      <c r="CS267" s="72"/>
      <c r="CT267" s="71">
        <f t="shared" ref="CT267" si="1387">(CS267*$D267*$E267*$G267*$I267)</f>
        <v>0</v>
      </c>
      <c r="CU267" s="72">
        <v>0</v>
      </c>
      <c r="CV267" s="71">
        <f t="shared" ref="CV267" si="1388">(CU267*$D267*$E267*$G267*$J267)</f>
        <v>0</v>
      </c>
      <c r="CW267" s="86">
        <v>0</v>
      </c>
      <c r="CX267" s="71">
        <f t="shared" ref="CX267" si="1389">(CW267*$D267*$E267*$G267*$J267)</f>
        <v>0</v>
      </c>
      <c r="CY267" s="72"/>
      <c r="CZ267" s="71">
        <f t="shared" ref="CZ267" si="1390">(CY267*$D267*$E267*$G267*$I267)</f>
        <v>0</v>
      </c>
      <c r="DA267" s="72">
        <v>0</v>
      </c>
      <c r="DB267" s="77">
        <f t="shared" ref="DB267" si="1391">(DA267*$D267*$E267*$G267*$J267)</f>
        <v>0</v>
      </c>
      <c r="DC267" s="72">
        <v>0</v>
      </c>
      <c r="DD267" s="71">
        <f t="shared" ref="DD267" si="1392">(DC267*$D267*$E267*$G267*$J267)</f>
        <v>0</v>
      </c>
      <c r="DE267" s="87"/>
      <c r="DF267" s="71">
        <f t="shared" ref="DF267" si="1393">(DE267*$D267*$E267*$G267*$J267)</f>
        <v>0</v>
      </c>
      <c r="DG267" s="72"/>
      <c r="DH267" s="71">
        <f t="shared" ref="DH267" si="1394">(DG267*$D267*$E267*$G267*$J267)</f>
        <v>0</v>
      </c>
      <c r="DI267" s="72"/>
      <c r="DJ267" s="71">
        <f t="shared" ref="DJ267" si="1395">(DI267*$D267*$E267*$G267*$K267)</f>
        <v>0</v>
      </c>
      <c r="DK267" s="72"/>
      <c r="DL267" s="79">
        <f t="shared" ref="DL267" si="1396">(DK267*$D267*$E267*$G267*$L267)</f>
        <v>0</v>
      </c>
      <c r="DM267" s="81">
        <f t="shared" si="1344"/>
        <v>86</v>
      </c>
      <c r="DN267" s="79">
        <f t="shared" si="1344"/>
        <v>11359499.199999999</v>
      </c>
    </row>
    <row r="268" spans="1:118" ht="15.75" customHeight="1" x14ac:dyDescent="0.25">
      <c r="A268" s="82">
        <v>29</v>
      </c>
      <c r="B268" s="146"/>
      <c r="C268" s="144" t="s">
        <v>392</v>
      </c>
      <c r="D268" s="66">
        <v>22900</v>
      </c>
      <c r="E268" s="147">
        <v>1.37</v>
      </c>
      <c r="F268" s="147"/>
      <c r="G268" s="67">
        <v>1</v>
      </c>
      <c r="H268" s="68"/>
      <c r="I268" s="66">
        <v>1.4</v>
      </c>
      <c r="J268" s="66">
        <v>1.68</v>
      </c>
      <c r="K268" s="66">
        <v>2.23</v>
      </c>
      <c r="L268" s="69">
        <v>2.57</v>
      </c>
      <c r="M268" s="92">
        <f>SUM(M269:M281)</f>
        <v>1147</v>
      </c>
      <c r="N268" s="92">
        <f t="shared" ref="N268:BY268" si="1397">SUM(N269:N281)</f>
        <v>65468155.060000002</v>
      </c>
      <c r="O268" s="92">
        <f t="shared" si="1397"/>
        <v>3738</v>
      </c>
      <c r="P268" s="92">
        <f t="shared" si="1397"/>
        <v>306694423.83999997</v>
      </c>
      <c r="Q268" s="92">
        <f t="shared" si="1397"/>
        <v>1090</v>
      </c>
      <c r="R268" s="92">
        <f t="shared" si="1397"/>
        <v>49275290.260000005</v>
      </c>
      <c r="S268" s="92">
        <f t="shared" si="1397"/>
        <v>0</v>
      </c>
      <c r="T268" s="92">
        <f t="shared" si="1397"/>
        <v>0</v>
      </c>
      <c r="U268" s="92">
        <f t="shared" si="1397"/>
        <v>0</v>
      </c>
      <c r="V268" s="92">
        <f t="shared" si="1397"/>
        <v>0</v>
      </c>
      <c r="W268" s="92">
        <f t="shared" si="1397"/>
        <v>0</v>
      </c>
      <c r="X268" s="92">
        <f t="shared" si="1397"/>
        <v>0</v>
      </c>
      <c r="Y268" s="92">
        <f t="shared" si="1397"/>
        <v>0</v>
      </c>
      <c r="Z268" s="92">
        <f t="shared" si="1397"/>
        <v>0</v>
      </c>
      <c r="AA268" s="92">
        <f t="shared" si="1397"/>
        <v>0</v>
      </c>
      <c r="AB268" s="92">
        <f t="shared" si="1397"/>
        <v>0</v>
      </c>
      <c r="AC268" s="92">
        <f t="shared" si="1397"/>
        <v>164</v>
      </c>
      <c r="AD268" s="92">
        <f t="shared" si="1397"/>
        <v>9683177.9800000004</v>
      </c>
      <c r="AE268" s="92">
        <f t="shared" si="1397"/>
        <v>0</v>
      </c>
      <c r="AF268" s="92">
        <f t="shared" si="1397"/>
        <v>0</v>
      </c>
      <c r="AG268" s="92">
        <f t="shared" si="1397"/>
        <v>489</v>
      </c>
      <c r="AH268" s="92">
        <f t="shared" si="1397"/>
        <v>18061834.560000002</v>
      </c>
      <c r="AI268" s="92">
        <f t="shared" si="1397"/>
        <v>9</v>
      </c>
      <c r="AJ268" s="92">
        <f t="shared" si="1397"/>
        <v>434829.78</v>
      </c>
      <c r="AK268" s="92">
        <f t="shared" si="1397"/>
        <v>1</v>
      </c>
      <c r="AL268" s="92">
        <f t="shared" si="1397"/>
        <v>39356.856</v>
      </c>
      <c r="AM268" s="92">
        <f t="shared" si="1397"/>
        <v>7</v>
      </c>
      <c r="AN268" s="92">
        <f t="shared" si="1397"/>
        <v>338976.79200000002</v>
      </c>
      <c r="AO268" s="92">
        <v>0</v>
      </c>
      <c r="AP268" s="92">
        <f t="shared" si="1397"/>
        <v>0</v>
      </c>
      <c r="AQ268" s="92">
        <f t="shared" si="1397"/>
        <v>15</v>
      </c>
      <c r="AR268" s="92">
        <f t="shared" si="1397"/>
        <v>529470.89999999991</v>
      </c>
      <c r="AS268" s="92">
        <f t="shared" si="1397"/>
        <v>56</v>
      </c>
      <c r="AT268" s="92">
        <f t="shared" si="1397"/>
        <v>2807205.6599999997</v>
      </c>
      <c r="AU268" s="92">
        <f t="shared" si="1397"/>
        <v>0</v>
      </c>
      <c r="AV268" s="92">
        <f t="shared" si="1397"/>
        <v>0</v>
      </c>
      <c r="AW268" s="92">
        <f t="shared" si="1397"/>
        <v>0</v>
      </c>
      <c r="AX268" s="92">
        <f t="shared" si="1397"/>
        <v>0</v>
      </c>
      <c r="AY268" s="92">
        <f t="shared" si="1397"/>
        <v>0</v>
      </c>
      <c r="AZ268" s="92">
        <f t="shared" si="1397"/>
        <v>0</v>
      </c>
      <c r="BA268" s="92">
        <f t="shared" si="1397"/>
        <v>64</v>
      </c>
      <c r="BB268" s="92">
        <f t="shared" si="1397"/>
        <v>2359648.06</v>
      </c>
      <c r="BC268" s="92">
        <f t="shared" si="1397"/>
        <v>58</v>
      </c>
      <c r="BD268" s="92">
        <f t="shared" si="1397"/>
        <v>2444639.12</v>
      </c>
      <c r="BE268" s="92">
        <f t="shared" si="1397"/>
        <v>471</v>
      </c>
      <c r="BF268" s="92">
        <f t="shared" si="1397"/>
        <v>28523140.800000001</v>
      </c>
      <c r="BG268" s="92">
        <f t="shared" si="1397"/>
        <v>1310</v>
      </c>
      <c r="BH268" s="92">
        <f t="shared" si="1397"/>
        <v>83598501.840000004</v>
      </c>
      <c r="BI268" s="92">
        <f t="shared" si="1397"/>
        <v>0</v>
      </c>
      <c r="BJ268" s="92">
        <f t="shared" si="1397"/>
        <v>0</v>
      </c>
      <c r="BK268" s="92">
        <f t="shared" si="1397"/>
        <v>0</v>
      </c>
      <c r="BL268" s="92">
        <f t="shared" si="1397"/>
        <v>0</v>
      </c>
      <c r="BM268" s="92">
        <f t="shared" si="1397"/>
        <v>282</v>
      </c>
      <c r="BN268" s="92">
        <f t="shared" si="1397"/>
        <v>13778785.272</v>
      </c>
      <c r="BO268" s="92">
        <f t="shared" si="1397"/>
        <v>82</v>
      </c>
      <c r="BP268" s="92">
        <f t="shared" si="1397"/>
        <v>4791687.5999999996</v>
      </c>
      <c r="BQ268" s="92">
        <f t="shared" si="1397"/>
        <v>56</v>
      </c>
      <c r="BR268" s="92">
        <f t="shared" si="1397"/>
        <v>3128735.4</v>
      </c>
      <c r="BS268" s="92">
        <f t="shared" si="1397"/>
        <v>9</v>
      </c>
      <c r="BT268" s="92">
        <f t="shared" si="1397"/>
        <v>324088.12800000003</v>
      </c>
      <c r="BU268" s="92">
        <f t="shared" si="1397"/>
        <v>120</v>
      </c>
      <c r="BV268" s="92">
        <f t="shared" si="1397"/>
        <v>6496189.5600000005</v>
      </c>
      <c r="BW268" s="92">
        <f t="shared" si="1397"/>
        <v>219</v>
      </c>
      <c r="BX268" s="92">
        <f t="shared" si="1397"/>
        <v>9534131.040000001</v>
      </c>
      <c r="BY268" s="92">
        <f t="shared" si="1397"/>
        <v>22</v>
      </c>
      <c r="BZ268" s="92">
        <f t="shared" ref="BZ268:DN268" si="1398">SUM(BZ269:BZ281)</f>
        <v>1034127.3600000001</v>
      </c>
      <c r="CA268" s="92">
        <f t="shared" si="1398"/>
        <v>0</v>
      </c>
      <c r="CB268" s="92">
        <f t="shared" si="1398"/>
        <v>0</v>
      </c>
      <c r="CC268" s="92">
        <f t="shared" si="1398"/>
        <v>0</v>
      </c>
      <c r="CD268" s="92">
        <f t="shared" si="1398"/>
        <v>0</v>
      </c>
      <c r="CE268" s="92">
        <f t="shared" si="1398"/>
        <v>0</v>
      </c>
      <c r="CF268" s="92">
        <f t="shared" si="1398"/>
        <v>0</v>
      </c>
      <c r="CG268" s="92">
        <f t="shared" si="1398"/>
        <v>0</v>
      </c>
      <c r="CH268" s="92">
        <f t="shared" si="1398"/>
        <v>0</v>
      </c>
      <c r="CI268" s="92">
        <f t="shared" si="1398"/>
        <v>0</v>
      </c>
      <c r="CJ268" s="92">
        <f t="shared" si="1398"/>
        <v>0</v>
      </c>
      <c r="CK268" s="92">
        <f t="shared" si="1398"/>
        <v>13</v>
      </c>
      <c r="CL268" s="92">
        <f t="shared" si="1398"/>
        <v>246413.16</v>
      </c>
      <c r="CM268" s="92">
        <f t="shared" si="1398"/>
        <v>0</v>
      </c>
      <c r="CN268" s="92">
        <f t="shared" si="1398"/>
        <v>0</v>
      </c>
      <c r="CO268" s="92">
        <f t="shared" si="1398"/>
        <v>20</v>
      </c>
      <c r="CP268" s="92">
        <f t="shared" si="1398"/>
        <v>582145.47999999986</v>
      </c>
      <c r="CQ268" s="92">
        <f t="shared" si="1398"/>
        <v>37</v>
      </c>
      <c r="CR268" s="92">
        <f t="shared" si="1398"/>
        <v>1602355.5939999996</v>
      </c>
      <c r="CS268" s="92">
        <f t="shared" si="1398"/>
        <v>131</v>
      </c>
      <c r="CT268" s="92">
        <f t="shared" si="1398"/>
        <v>4629912.84</v>
      </c>
      <c r="CU268" s="92">
        <f t="shared" si="1398"/>
        <v>0</v>
      </c>
      <c r="CV268" s="92">
        <f t="shared" si="1398"/>
        <v>0</v>
      </c>
      <c r="CW268" s="92">
        <f t="shared" si="1398"/>
        <v>0</v>
      </c>
      <c r="CX268" s="92">
        <f t="shared" si="1398"/>
        <v>0</v>
      </c>
      <c r="CY268" s="92">
        <f t="shared" si="1398"/>
        <v>0</v>
      </c>
      <c r="CZ268" s="92">
        <f t="shared" si="1398"/>
        <v>0</v>
      </c>
      <c r="DA268" s="92">
        <f t="shared" si="1398"/>
        <v>0</v>
      </c>
      <c r="DB268" s="95">
        <f t="shared" si="1398"/>
        <v>0</v>
      </c>
      <c r="DC268" s="92">
        <f t="shared" si="1398"/>
        <v>18</v>
      </c>
      <c r="DD268" s="92">
        <f t="shared" si="1398"/>
        <v>750973.43999999994</v>
      </c>
      <c r="DE268" s="96">
        <f t="shared" si="1398"/>
        <v>5</v>
      </c>
      <c r="DF268" s="92">
        <f t="shared" si="1398"/>
        <v>302389.92</v>
      </c>
      <c r="DG268" s="92">
        <f t="shared" si="1398"/>
        <v>31</v>
      </c>
      <c r="DH268" s="92">
        <f t="shared" si="1398"/>
        <v>1504178.2559999998</v>
      </c>
      <c r="DI268" s="92">
        <v>2</v>
      </c>
      <c r="DJ268" s="92">
        <f t="shared" si="1398"/>
        <v>133591.272</v>
      </c>
      <c r="DK268" s="92">
        <f t="shared" si="1398"/>
        <v>34</v>
      </c>
      <c r="DL268" s="92">
        <f t="shared" si="1398"/>
        <v>2686874.8620000002</v>
      </c>
      <c r="DM268" s="92">
        <f t="shared" si="1398"/>
        <v>9700</v>
      </c>
      <c r="DN268" s="92">
        <f t="shared" si="1398"/>
        <v>621785230.69200015</v>
      </c>
    </row>
    <row r="269" spans="1:118" ht="30" customHeight="1" x14ac:dyDescent="0.25">
      <c r="A269" s="82"/>
      <c r="B269" s="83">
        <v>227</v>
      </c>
      <c r="C269" s="65" t="s">
        <v>393</v>
      </c>
      <c r="D269" s="66">
        <v>22900</v>
      </c>
      <c r="E269" s="84">
        <v>0.99</v>
      </c>
      <c r="F269" s="84"/>
      <c r="G269" s="67">
        <v>1</v>
      </c>
      <c r="H269" s="68"/>
      <c r="I269" s="66">
        <v>1.4</v>
      </c>
      <c r="J269" s="66">
        <v>1.68</v>
      </c>
      <c r="K269" s="66">
        <v>2.23</v>
      </c>
      <c r="L269" s="69">
        <v>2.57</v>
      </c>
      <c r="M269" s="72">
        <v>7</v>
      </c>
      <c r="N269" s="71">
        <f t="shared" si="1058"/>
        <v>244393.38</v>
      </c>
      <c r="O269" s="72">
        <v>25</v>
      </c>
      <c r="P269" s="72">
        <f t="shared" ref="P269:P274" si="1399">(O269*$D269*$E269*$G269*$I269*$P$12)</f>
        <v>872833.50000000012</v>
      </c>
      <c r="Q269" s="72">
        <v>120</v>
      </c>
      <c r="R269" s="71">
        <f t="shared" ref="R269:R274" si="1400">(Q269*$D269*$E269*$G269*$I269*$R$12)</f>
        <v>4189600.8</v>
      </c>
      <c r="S269" s="72"/>
      <c r="T269" s="71">
        <f t="shared" ref="T269:T274" si="1401">(S269/12*7*$D269*$E269*$G269*$I269*$T$12)+(S269/12*5*$D269*$E269*$G269*$I269*$T$13)</f>
        <v>0</v>
      </c>
      <c r="U269" s="72">
        <v>0</v>
      </c>
      <c r="V269" s="71">
        <f t="shared" ref="V269:V274" si="1402">(U269*$D269*$E269*$G269*$I269*$V$12)</f>
        <v>0</v>
      </c>
      <c r="W269" s="72">
        <v>0</v>
      </c>
      <c r="X269" s="71">
        <f t="shared" ref="X269:X274" si="1403">(W269*$D269*$E269*$G269*$I269*$X$12)</f>
        <v>0</v>
      </c>
      <c r="Y269" s="72"/>
      <c r="Z269" s="71">
        <f t="shared" ref="Z269:Z274" si="1404">(Y269*$D269*$E269*$G269*$I269*$Z$12)</f>
        <v>0</v>
      </c>
      <c r="AA269" s="72">
        <v>0</v>
      </c>
      <c r="AB269" s="71">
        <f t="shared" ref="AB269:AB274" si="1405">(AA269*$D269*$E269*$G269*$I269*$AB$12)</f>
        <v>0</v>
      </c>
      <c r="AC269" s="72">
        <v>3</v>
      </c>
      <c r="AD269" s="71">
        <f t="shared" ref="AD269:AD274" si="1406">(AC269*$D269*$E269*$G269*$I269*$AD$12)</f>
        <v>104740.02</v>
      </c>
      <c r="AE269" s="72">
        <v>0</v>
      </c>
      <c r="AF269" s="71">
        <f t="shared" ref="AF269:AF274" si="1407">(AE269*$D269*$E269*$G269*$I269*$AF$12)</f>
        <v>0</v>
      </c>
      <c r="AG269" s="72">
        <v>1</v>
      </c>
      <c r="AH269" s="71">
        <f t="shared" ref="AH269:AH274" si="1408">(AG269*$D269*$E269*$G269*$I269*$AH$12)</f>
        <v>34913.340000000004</v>
      </c>
      <c r="AI269" s="72"/>
      <c r="AJ269" s="71">
        <f t="shared" ref="AJ269:AJ274" si="1409">(AI269*$D269*$E269*$G269*$I269*$AJ$12)</f>
        <v>0</v>
      </c>
      <c r="AK269" s="85"/>
      <c r="AL269" s="71">
        <f t="shared" ref="AL269:AL274" si="1410">(AK269*$D269*$E269*$G269*$J269*$AL$12)</f>
        <v>0</v>
      </c>
      <c r="AM269" s="72">
        <v>0</v>
      </c>
      <c r="AN269" s="77">
        <f t="shared" ref="AN269:AN274" si="1411">(AM269*$D269*$E269*$G269*$J269*$AN$12)</f>
        <v>0</v>
      </c>
      <c r="AO269" s="72"/>
      <c r="AP269" s="71">
        <f t="shared" ref="AP269:AP274" si="1412">(AO269*$D269*$E269*$G269*$I269*$AP$12)</f>
        <v>0</v>
      </c>
      <c r="AQ269" s="72"/>
      <c r="AR269" s="72">
        <f t="shared" ref="AR269:AR274" si="1413">(AQ269*$D269*$E269*$G269*$I269*$AR$12)</f>
        <v>0</v>
      </c>
      <c r="AS269" s="72">
        <v>0</v>
      </c>
      <c r="AT269" s="72">
        <f t="shared" ref="AT269:AT274" si="1414">(AS269*$D269*$E269*$G269*$I269*$AT$12)</f>
        <v>0</v>
      </c>
      <c r="AU269" s="72">
        <v>0</v>
      </c>
      <c r="AV269" s="71">
        <f t="shared" ref="AV269:AV274" si="1415">(AU269*$D269*$E269*$G269*$I269*$AV$12)</f>
        <v>0</v>
      </c>
      <c r="AW269" s="72">
        <v>0</v>
      </c>
      <c r="AX269" s="71">
        <f t="shared" ref="AX269:AX274" si="1416">(AW269*$D269*$E269*$G269*$I269*$AX$12)</f>
        <v>0</v>
      </c>
      <c r="AY269" s="72">
        <v>0</v>
      </c>
      <c r="AZ269" s="71">
        <f t="shared" ref="AZ269:AZ274" si="1417">(AY269*$D269*$E269*$G269*$I269*$AZ$12)</f>
        <v>0</v>
      </c>
      <c r="BA269" s="72"/>
      <c r="BB269" s="71">
        <f t="shared" ref="BB269:BB274" si="1418">(BA269*$D269*$E269*$G269*$I269*$BB$12)</f>
        <v>0</v>
      </c>
      <c r="BC269" s="72"/>
      <c r="BD269" s="71">
        <f t="shared" ref="BD269:BD274" si="1419">(BC269*$D269*$E269*$G269*$I269*$BD$12)</f>
        <v>0</v>
      </c>
      <c r="BE269" s="72"/>
      <c r="BF269" s="71">
        <f t="shared" ref="BF269:BF274" si="1420">(BE269*$D269*$E269*$G269*$J269*$BF$12)</f>
        <v>0</v>
      </c>
      <c r="BG269" s="72">
        <v>37</v>
      </c>
      <c r="BH269" s="71">
        <f t="shared" ref="BH269:BH274" si="1421">(BG269*$D269*$E269*$G269*$J269*$BH$12)</f>
        <v>1409229.3599999999</v>
      </c>
      <c r="BI269" s="72">
        <v>0</v>
      </c>
      <c r="BJ269" s="71">
        <f t="shared" ref="BJ269:BJ274" si="1422">(BI269*$D269*$E269*$G269*$J269*$BJ$12)</f>
        <v>0</v>
      </c>
      <c r="BK269" s="72">
        <v>0</v>
      </c>
      <c r="BL269" s="71">
        <f t="shared" ref="BL269:BL274" si="1423">(BK269*$D269*$E269*$G269*$J269*$BL$12)</f>
        <v>0</v>
      </c>
      <c r="BM269" s="72"/>
      <c r="BN269" s="71">
        <f t="shared" ref="BN269:BN274" si="1424">(BM269*$D269*$E269*$G269*$J269*$BN$12)</f>
        <v>0</v>
      </c>
      <c r="BO269" s="72"/>
      <c r="BP269" s="71">
        <f t="shared" ref="BP269:BP274" si="1425">(BO269*$D269*$E269*$G269*$J269*$BP$12)</f>
        <v>0</v>
      </c>
      <c r="BQ269" s="72"/>
      <c r="BR269" s="71">
        <f t="shared" ref="BR269:BR274" si="1426">(BQ269*$D269*$E269*$G269*$J269*$BR$12)</f>
        <v>0</v>
      </c>
      <c r="BS269" s="72"/>
      <c r="BT269" s="71">
        <f t="shared" ref="BT269:BT274" si="1427">(BS269*$D269*$E269*$G269*$J269*$BT$12)</f>
        <v>0</v>
      </c>
      <c r="BU269" s="72"/>
      <c r="BV269" s="71">
        <f t="shared" ref="BV269:BV274" si="1428">(BU269*$D269*$E269*$G269*$J269*$BV$12)</f>
        <v>0</v>
      </c>
      <c r="BW269" s="72"/>
      <c r="BX269" s="71">
        <f t="shared" ref="BX269:BX274" si="1429">(BW269*$D269*$E269*$G269*$J269*$BX$12)</f>
        <v>0</v>
      </c>
      <c r="BY269" s="72">
        <v>3</v>
      </c>
      <c r="BZ269" s="79">
        <f t="shared" ref="BZ269:BZ274" si="1430">(BY269*$D269*$E269*$G269*$J269*$BZ$12)</f>
        <v>114261.84</v>
      </c>
      <c r="CA269" s="72">
        <v>0</v>
      </c>
      <c r="CB269" s="71">
        <f t="shared" ref="CB269:CB274" si="1431">(CA269*$D269*$E269*$G269*$I269*$CB$12)</f>
        <v>0</v>
      </c>
      <c r="CC269" s="72">
        <v>0</v>
      </c>
      <c r="CD269" s="71">
        <f t="shared" ref="CD269:CD274" si="1432">(CC269*$D269*$E269*$G269*$I269*$CD$12)</f>
        <v>0</v>
      </c>
      <c r="CE269" s="72">
        <v>0</v>
      </c>
      <c r="CF269" s="71">
        <f t="shared" ref="CF269:CF274" si="1433">(CE269*$D269*$E269*$G269*$I269*$CF$12)</f>
        <v>0</v>
      </c>
      <c r="CG269" s="72"/>
      <c r="CH269" s="72">
        <f t="shared" ref="CH269:CH274" si="1434">(CG269*$D269*$E269*$G269*$I269*$CH$12)</f>
        <v>0</v>
      </c>
      <c r="CI269" s="72"/>
      <c r="CJ269" s="71">
        <f t="shared" ref="CJ269:CJ274" si="1435">(CI269*$D269*$E269*$G269*$J269*$CJ$12)</f>
        <v>0</v>
      </c>
      <c r="CK269" s="72">
        <v>2</v>
      </c>
      <c r="CL269" s="71">
        <f t="shared" ref="CL269:CL274" si="1436">(CK269*$D269*$E269*$G269*$I269*$CL$12)</f>
        <v>44435.159999999996</v>
      </c>
      <c r="CM269" s="72"/>
      <c r="CN269" s="71">
        <f t="shared" ref="CN269:CN274" si="1437">(CM269*$D269*$E269*$G269*$I269*$CN$12)</f>
        <v>0</v>
      </c>
      <c r="CO269" s="72"/>
      <c r="CP269" s="71">
        <f t="shared" ref="CP269:CP274" si="1438">(CO269*$D269*$E269*$G269*$I269*$CP$12)</f>
        <v>0</v>
      </c>
      <c r="CQ269" s="72"/>
      <c r="CR269" s="71">
        <f t="shared" ref="CR269:CR274" si="1439">(CQ269*$D269*$E269*$G269*$I269*$CR$12)</f>
        <v>0</v>
      </c>
      <c r="CS269" s="72"/>
      <c r="CT269" s="71">
        <f t="shared" ref="CT269:CT274" si="1440">(CS269*$D269*$E269*$G269*$I269*$CT$12)</f>
        <v>0</v>
      </c>
      <c r="CU269" s="72">
        <v>0</v>
      </c>
      <c r="CV269" s="71">
        <f t="shared" ref="CV269:CV274" si="1441">(CU269*$D269*$E269*$G269*$J269*$CV$12)</f>
        <v>0</v>
      </c>
      <c r="CW269" s="86"/>
      <c r="CX269" s="71">
        <f t="shared" ref="CX269:CX274" si="1442">(CW269*$D269*$E269*$G269*$J269*$CX$12)</f>
        <v>0</v>
      </c>
      <c r="CY269" s="72"/>
      <c r="CZ269" s="71">
        <f t="shared" ref="CZ269:CZ274" si="1443">(CY269*$D269*$E269*$G269*$I269*$CZ$12)</f>
        <v>0</v>
      </c>
      <c r="DA269" s="72">
        <v>0</v>
      </c>
      <c r="DB269" s="77">
        <f t="shared" ref="DB269:DB274" si="1444">(DA269*$D269*$E269*$G269*$J269*$DB$12)</f>
        <v>0</v>
      </c>
      <c r="DC269" s="72">
        <v>0</v>
      </c>
      <c r="DD269" s="71">
        <f t="shared" ref="DD269:DD274" si="1445">(DC269*$D269*$E269*$G269*$J269*$DD$12)</f>
        <v>0</v>
      </c>
      <c r="DE269" s="87"/>
      <c r="DF269" s="71">
        <f t="shared" ref="DF269:DF274" si="1446">(DE269*$D269*$E269*$G269*$J269*$DF$12)</f>
        <v>0</v>
      </c>
      <c r="DG269" s="72"/>
      <c r="DH269" s="71">
        <f t="shared" ref="DH269:DH274" si="1447">(DG269*$D269*$E269*$G269*$J269*$DH$12)</f>
        <v>0</v>
      </c>
      <c r="DI269" s="72"/>
      <c r="DJ269" s="71">
        <f t="shared" ref="DJ269:DJ274" si="1448">(DI269*$D269*$E269*$G269*$K269*$DJ$12)</f>
        <v>0</v>
      </c>
      <c r="DK269" s="72"/>
      <c r="DL269" s="79">
        <f t="shared" ref="DL269:DL274" si="1449">(DK269*$D269*$E269*$G269*$L269*$DL$12)</f>
        <v>0</v>
      </c>
      <c r="DM269" s="81">
        <f t="shared" ref="DM269:DN281" si="1450">SUM(M269,O269,Q269,S269,U269,W269,Y269,AA269,AC269,AE269,AG269,AI269,AK269,AO269,AQ269,CE269,AS269,AU269,AW269,AY269,BA269,CI269,BC269,BE269,BG269,BK269,AM269,BM269,BO269,BQ269,BS269,BU269,BW269,BY269,CA269,CC269,CG269,CK269,CM269,CO269,CQ269,CS269,CU269,CW269,BI269,CY269,DA269,DC269,DE269,DG269,DI269,DK269)</f>
        <v>198</v>
      </c>
      <c r="DN269" s="79">
        <f t="shared" si="1450"/>
        <v>7014407.3999999985</v>
      </c>
    </row>
    <row r="270" spans="1:118" ht="34.5" customHeight="1" x14ac:dyDescent="0.25">
      <c r="A270" s="82"/>
      <c r="B270" s="83">
        <v>228</v>
      </c>
      <c r="C270" s="65" t="s">
        <v>394</v>
      </c>
      <c r="D270" s="66">
        <v>22900</v>
      </c>
      <c r="E270" s="84">
        <v>1.52</v>
      </c>
      <c r="F270" s="84"/>
      <c r="G270" s="67">
        <v>1</v>
      </c>
      <c r="H270" s="68"/>
      <c r="I270" s="66">
        <v>1.4</v>
      </c>
      <c r="J270" s="66">
        <v>1.68</v>
      </c>
      <c r="K270" s="66">
        <v>2.23</v>
      </c>
      <c r="L270" s="69">
        <v>2.57</v>
      </c>
      <c r="M270" s="72">
        <v>44</v>
      </c>
      <c r="N270" s="71">
        <f t="shared" si="1058"/>
        <v>2358590.08</v>
      </c>
      <c r="O270" s="72">
        <v>30</v>
      </c>
      <c r="P270" s="72">
        <f t="shared" si="1399"/>
        <v>1608129.6</v>
      </c>
      <c r="Q270" s="72">
        <v>6</v>
      </c>
      <c r="R270" s="71">
        <f t="shared" si="1400"/>
        <v>321625.92</v>
      </c>
      <c r="S270" s="72"/>
      <c r="T270" s="71">
        <f t="shared" si="1401"/>
        <v>0</v>
      </c>
      <c r="U270" s="72">
        <v>0</v>
      </c>
      <c r="V270" s="71">
        <f t="shared" si="1402"/>
        <v>0</v>
      </c>
      <c r="W270" s="72">
        <v>0</v>
      </c>
      <c r="X270" s="71">
        <f t="shared" si="1403"/>
        <v>0</v>
      </c>
      <c r="Y270" s="72"/>
      <c r="Z270" s="71">
        <f t="shared" si="1404"/>
        <v>0</v>
      </c>
      <c r="AA270" s="72">
        <v>0</v>
      </c>
      <c r="AB270" s="71">
        <f t="shared" si="1405"/>
        <v>0</v>
      </c>
      <c r="AC270" s="72"/>
      <c r="AD270" s="71">
        <f t="shared" si="1406"/>
        <v>0</v>
      </c>
      <c r="AE270" s="72">
        <v>0</v>
      </c>
      <c r="AF270" s="71">
        <f t="shared" si="1407"/>
        <v>0</v>
      </c>
      <c r="AG270" s="72"/>
      <c r="AH270" s="71">
        <f t="shared" si="1408"/>
        <v>0</v>
      </c>
      <c r="AI270" s="72"/>
      <c r="AJ270" s="71">
        <f t="shared" si="1409"/>
        <v>0</v>
      </c>
      <c r="AK270" s="86"/>
      <c r="AL270" s="71">
        <f t="shared" si="1410"/>
        <v>0</v>
      </c>
      <c r="AM270" s="72">
        <v>1</v>
      </c>
      <c r="AN270" s="77">
        <f t="shared" si="1411"/>
        <v>64325.184000000001</v>
      </c>
      <c r="AO270" s="72"/>
      <c r="AP270" s="71">
        <f t="shared" si="1412"/>
        <v>0</v>
      </c>
      <c r="AQ270" s="72"/>
      <c r="AR270" s="72">
        <f t="shared" si="1413"/>
        <v>0</v>
      </c>
      <c r="AS270" s="72">
        <v>0</v>
      </c>
      <c r="AT270" s="72">
        <f t="shared" si="1414"/>
        <v>0</v>
      </c>
      <c r="AU270" s="72">
        <v>0</v>
      </c>
      <c r="AV270" s="71">
        <f t="shared" si="1415"/>
        <v>0</v>
      </c>
      <c r="AW270" s="72">
        <v>0</v>
      </c>
      <c r="AX270" s="71">
        <f t="shared" si="1416"/>
        <v>0</v>
      </c>
      <c r="AY270" s="72">
        <v>0</v>
      </c>
      <c r="AZ270" s="71">
        <f t="shared" si="1417"/>
        <v>0</v>
      </c>
      <c r="BA270" s="72">
        <v>8</v>
      </c>
      <c r="BB270" s="71">
        <f t="shared" si="1418"/>
        <v>428834.56</v>
      </c>
      <c r="BC270" s="72">
        <v>12</v>
      </c>
      <c r="BD270" s="71">
        <f t="shared" si="1419"/>
        <v>643251.84</v>
      </c>
      <c r="BE270" s="72">
        <v>60</v>
      </c>
      <c r="BF270" s="71">
        <f t="shared" si="1420"/>
        <v>3508646.4</v>
      </c>
      <c r="BG270" s="72">
        <v>73</v>
      </c>
      <c r="BH270" s="71">
        <f t="shared" si="1421"/>
        <v>4268853.12</v>
      </c>
      <c r="BI270" s="72">
        <v>0</v>
      </c>
      <c r="BJ270" s="71">
        <f t="shared" si="1422"/>
        <v>0</v>
      </c>
      <c r="BK270" s="72">
        <v>0</v>
      </c>
      <c r="BL270" s="71">
        <f t="shared" si="1423"/>
        <v>0</v>
      </c>
      <c r="BM270" s="72">
        <f>35-11</f>
        <v>24</v>
      </c>
      <c r="BN270" s="71">
        <f t="shared" si="1424"/>
        <v>1543804.4160000002</v>
      </c>
      <c r="BO270" s="72">
        <v>5</v>
      </c>
      <c r="BP270" s="71">
        <f t="shared" si="1425"/>
        <v>292387.20000000001</v>
      </c>
      <c r="BQ270" s="72">
        <v>8</v>
      </c>
      <c r="BR270" s="71">
        <f t="shared" si="1426"/>
        <v>584774.39999999991</v>
      </c>
      <c r="BS270" s="72">
        <v>1</v>
      </c>
      <c r="BT270" s="71">
        <f t="shared" si="1427"/>
        <v>52629.695999999996</v>
      </c>
      <c r="BU270" s="72">
        <v>12</v>
      </c>
      <c r="BV270" s="71">
        <f t="shared" si="1428"/>
        <v>877161.60000000009</v>
      </c>
      <c r="BW270" s="72">
        <v>21</v>
      </c>
      <c r="BX270" s="71">
        <f t="shared" si="1429"/>
        <v>1228026.24</v>
      </c>
      <c r="BY270" s="72">
        <v>3</v>
      </c>
      <c r="BZ270" s="79">
        <f t="shared" si="1430"/>
        <v>175432.32000000001</v>
      </c>
      <c r="CA270" s="72">
        <v>0</v>
      </c>
      <c r="CB270" s="71">
        <f t="shared" si="1431"/>
        <v>0</v>
      </c>
      <c r="CC270" s="72">
        <v>0</v>
      </c>
      <c r="CD270" s="71">
        <f t="shared" si="1432"/>
        <v>0</v>
      </c>
      <c r="CE270" s="72">
        <v>0</v>
      </c>
      <c r="CF270" s="71">
        <f t="shared" si="1433"/>
        <v>0</v>
      </c>
      <c r="CG270" s="72"/>
      <c r="CH270" s="72">
        <f t="shared" si="1434"/>
        <v>0</v>
      </c>
      <c r="CI270" s="72"/>
      <c r="CJ270" s="71">
        <f t="shared" si="1435"/>
        <v>0</v>
      </c>
      <c r="CK270" s="72"/>
      <c r="CL270" s="71">
        <f t="shared" si="1436"/>
        <v>0</v>
      </c>
      <c r="CM270" s="72"/>
      <c r="CN270" s="71">
        <f t="shared" si="1437"/>
        <v>0</v>
      </c>
      <c r="CO270" s="72"/>
      <c r="CP270" s="71">
        <f t="shared" si="1438"/>
        <v>0</v>
      </c>
      <c r="CQ270" s="72">
        <v>5</v>
      </c>
      <c r="CR270" s="71">
        <f t="shared" si="1439"/>
        <v>275331.27999999997</v>
      </c>
      <c r="CS270" s="72">
        <v>20</v>
      </c>
      <c r="CT270" s="71">
        <f t="shared" si="1440"/>
        <v>1101325.1199999999</v>
      </c>
      <c r="CU270" s="72">
        <v>0</v>
      </c>
      <c r="CV270" s="71">
        <f t="shared" si="1441"/>
        <v>0</v>
      </c>
      <c r="CW270" s="86"/>
      <c r="CX270" s="71">
        <f t="shared" si="1442"/>
        <v>0</v>
      </c>
      <c r="CY270" s="72"/>
      <c r="CZ270" s="71">
        <f t="shared" si="1443"/>
        <v>0</v>
      </c>
      <c r="DA270" s="72">
        <v>0</v>
      </c>
      <c r="DB270" s="77">
        <f t="shared" si="1444"/>
        <v>0</v>
      </c>
      <c r="DC270" s="72">
        <v>1</v>
      </c>
      <c r="DD270" s="71">
        <f t="shared" si="1445"/>
        <v>58477.439999999995</v>
      </c>
      <c r="DE270" s="87"/>
      <c r="DF270" s="71">
        <f t="shared" si="1446"/>
        <v>0</v>
      </c>
      <c r="DG270" s="72">
        <v>4</v>
      </c>
      <c r="DH270" s="71">
        <f t="shared" si="1447"/>
        <v>264318.02879999997</v>
      </c>
      <c r="DI270" s="72"/>
      <c r="DJ270" s="71">
        <f t="shared" si="1448"/>
        <v>0</v>
      </c>
      <c r="DK270" s="72">
        <v>1</v>
      </c>
      <c r="DL270" s="79">
        <f t="shared" si="1449"/>
        <v>107347.87199999999</v>
      </c>
      <c r="DM270" s="81">
        <f t="shared" si="1450"/>
        <v>339</v>
      </c>
      <c r="DN270" s="79">
        <f t="shared" si="1450"/>
        <v>19763272.316800006</v>
      </c>
    </row>
    <row r="271" spans="1:118" ht="34.5" customHeight="1" x14ac:dyDescent="0.25">
      <c r="A271" s="82"/>
      <c r="B271" s="83">
        <v>229</v>
      </c>
      <c r="C271" s="65" t="s">
        <v>395</v>
      </c>
      <c r="D271" s="66">
        <v>22900</v>
      </c>
      <c r="E271" s="84">
        <v>0.69</v>
      </c>
      <c r="F271" s="84"/>
      <c r="G271" s="67">
        <v>1</v>
      </c>
      <c r="H271" s="68"/>
      <c r="I271" s="66">
        <v>1.4</v>
      </c>
      <c r="J271" s="66">
        <v>1.68</v>
      </c>
      <c r="K271" s="66">
        <v>2.23</v>
      </c>
      <c r="L271" s="69">
        <v>2.57</v>
      </c>
      <c r="M271" s="72"/>
      <c r="N271" s="71">
        <f t="shared" si="1058"/>
        <v>0</v>
      </c>
      <c r="O271" s="72">
        <v>4</v>
      </c>
      <c r="P271" s="72">
        <f t="shared" si="1399"/>
        <v>97334.16</v>
      </c>
      <c r="Q271" s="72">
        <v>19</v>
      </c>
      <c r="R271" s="71">
        <f t="shared" si="1400"/>
        <v>462337.26</v>
      </c>
      <c r="S271" s="72"/>
      <c r="T271" s="71">
        <f t="shared" si="1401"/>
        <v>0</v>
      </c>
      <c r="U271" s="72"/>
      <c r="V271" s="71">
        <f t="shared" si="1402"/>
        <v>0</v>
      </c>
      <c r="W271" s="72"/>
      <c r="X271" s="71">
        <f t="shared" si="1403"/>
        <v>0</v>
      </c>
      <c r="Y271" s="72"/>
      <c r="Z271" s="71">
        <f t="shared" si="1404"/>
        <v>0</v>
      </c>
      <c r="AA271" s="72"/>
      <c r="AB271" s="71">
        <f t="shared" si="1405"/>
        <v>0</v>
      </c>
      <c r="AC271" s="72"/>
      <c r="AD271" s="71">
        <f t="shared" si="1406"/>
        <v>0</v>
      </c>
      <c r="AE271" s="72"/>
      <c r="AF271" s="71">
        <f t="shared" si="1407"/>
        <v>0</v>
      </c>
      <c r="AG271" s="72"/>
      <c r="AH271" s="71">
        <f t="shared" si="1408"/>
        <v>0</v>
      </c>
      <c r="AI271" s="72"/>
      <c r="AJ271" s="71">
        <f t="shared" si="1409"/>
        <v>0</v>
      </c>
      <c r="AK271" s="86"/>
      <c r="AL271" s="71">
        <f t="shared" si="1410"/>
        <v>0</v>
      </c>
      <c r="AM271" s="72">
        <v>1</v>
      </c>
      <c r="AN271" s="77">
        <f t="shared" si="1411"/>
        <v>29200.248</v>
      </c>
      <c r="AO271" s="72"/>
      <c r="AP271" s="71">
        <f t="shared" si="1412"/>
        <v>0</v>
      </c>
      <c r="AQ271" s="72"/>
      <c r="AR271" s="72">
        <f t="shared" si="1413"/>
        <v>0</v>
      </c>
      <c r="AS271" s="72"/>
      <c r="AT271" s="72">
        <f t="shared" si="1414"/>
        <v>0</v>
      </c>
      <c r="AU271" s="72"/>
      <c r="AV271" s="71">
        <f t="shared" si="1415"/>
        <v>0</v>
      </c>
      <c r="AW271" s="72"/>
      <c r="AX271" s="71">
        <f t="shared" si="1416"/>
        <v>0</v>
      </c>
      <c r="AY271" s="72"/>
      <c r="AZ271" s="71">
        <f t="shared" si="1417"/>
        <v>0</v>
      </c>
      <c r="BA271" s="72">
        <v>1</v>
      </c>
      <c r="BB271" s="71">
        <f t="shared" si="1418"/>
        <v>24333.54</v>
      </c>
      <c r="BC271" s="72"/>
      <c r="BD271" s="71">
        <f t="shared" si="1419"/>
        <v>0</v>
      </c>
      <c r="BE271" s="72"/>
      <c r="BF271" s="71">
        <f t="shared" si="1420"/>
        <v>0</v>
      </c>
      <c r="BG271" s="72">
        <v>3</v>
      </c>
      <c r="BH271" s="71">
        <f t="shared" si="1421"/>
        <v>79637.039999999979</v>
      </c>
      <c r="BI271" s="72"/>
      <c r="BJ271" s="71">
        <f t="shared" si="1422"/>
        <v>0</v>
      </c>
      <c r="BK271" s="72"/>
      <c r="BL271" s="71">
        <f t="shared" si="1423"/>
        <v>0</v>
      </c>
      <c r="BM271" s="72">
        <f>3-2</f>
        <v>1</v>
      </c>
      <c r="BN271" s="71">
        <f t="shared" si="1424"/>
        <v>29200.248</v>
      </c>
      <c r="BO271" s="72"/>
      <c r="BP271" s="71">
        <f t="shared" si="1425"/>
        <v>0</v>
      </c>
      <c r="BQ271" s="72"/>
      <c r="BR271" s="71">
        <f t="shared" si="1426"/>
        <v>0</v>
      </c>
      <c r="BS271" s="72"/>
      <c r="BT271" s="71">
        <f t="shared" si="1427"/>
        <v>0</v>
      </c>
      <c r="BU271" s="72"/>
      <c r="BV271" s="71">
        <f t="shared" si="1428"/>
        <v>0</v>
      </c>
      <c r="BW271" s="72">
        <v>3</v>
      </c>
      <c r="BX271" s="71">
        <f t="shared" si="1429"/>
        <v>79637.039999999979</v>
      </c>
      <c r="BY271" s="72"/>
      <c r="BZ271" s="79">
        <f t="shared" si="1430"/>
        <v>0</v>
      </c>
      <c r="CA271" s="72"/>
      <c r="CB271" s="71">
        <f t="shared" si="1431"/>
        <v>0</v>
      </c>
      <c r="CC271" s="72"/>
      <c r="CD271" s="71">
        <f t="shared" si="1432"/>
        <v>0</v>
      </c>
      <c r="CE271" s="72"/>
      <c r="CF271" s="71">
        <f t="shared" si="1433"/>
        <v>0</v>
      </c>
      <c r="CG271" s="72"/>
      <c r="CH271" s="72">
        <f t="shared" si="1434"/>
        <v>0</v>
      </c>
      <c r="CI271" s="72"/>
      <c r="CJ271" s="71">
        <f t="shared" si="1435"/>
        <v>0</v>
      </c>
      <c r="CK271" s="72"/>
      <c r="CL271" s="71">
        <f t="shared" si="1436"/>
        <v>0</v>
      </c>
      <c r="CM271" s="72"/>
      <c r="CN271" s="71">
        <f t="shared" si="1437"/>
        <v>0</v>
      </c>
      <c r="CO271" s="72"/>
      <c r="CP271" s="71">
        <f t="shared" si="1438"/>
        <v>0</v>
      </c>
      <c r="CQ271" s="72">
        <v>1</v>
      </c>
      <c r="CR271" s="71">
        <f t="shared" si="1439"/>
        <v>24997.181999999993</v>
      </c>
      <c r="CS271" s="72">
        <v>3</v>
      </c>
      <c r="CT271" s="71">
        <f t="shared" si="1440"/>
        <v>74991.545999999973</v>
      </c>
      <c r="CU271" s="72"/>
      <c r="CV271" s="71">
        <f t="shared" si="1441"/>
        <v>0</v>
      </c>
      <c r="CW271" s="86"/>
      <c r="CX271" s="71">
        <f t="shared" si="1442"/>
        <v>0</v>
      </c>
      <c r="CY271" s="72"/>
      <c r="CZ271" s="71">
        <f t="shared" si="1443"/>
        <v>0</v>
      </c>
      <c r="DA271" s="72"/>
      <c r="DB271" s="77">
        <f t="shared" si="1444"/>
        <v>0</v>
      </c>
      <c r="DC271" s="72"/>
      <c r="DD271" s="71">
        <f t="shared" si="1445"/>
        <v>0</v>
      </c>
      <c r="DE271" s="87"/>
      <c r="DF271" s="71">
        <f t="shared" si="1446"/>
        <v>0</v>
      </c>
      <c r="DG271" s="72">
        <v>1</v>
      </c>
      <c r="DH271" s="71">
        <f t="shared" si="1447"/>
        <v>29996.618399999992</v>
      </c>
      <c r="DI271" s="72"/>
      <c r="DJ271" s="71">
        <f t="shared" si="1448"/>
        <v>0</v>
      </c>
      <c r="DK271" s="72">
        <v>3</v>
      </c>
      <c r="DL271" s="79">
        <f t="shared" si="1449"/>
        <v>146190.85199999996</v>
      </c>
      <c r="DM271" s="81">
        <f t="shared" si="1450"/>
        <v>40</v>
      </c>
      <c r="DN271" s="79">
        <f t="shared" si="1450"/>
        <v>1077855.7344</v>
      </c>
    </row>
    <row r="272" spans="1:118" ht="30" customHeight="1" x14ac:dyDescent="0.25">
      <c r="A272" s="82"/>
      <c r="B272" s="83">
        <v>230</v>
      </c>
      <c r="C272" s="65" t="s">
        <v>396</v>
      </c>
      <c r="D272" s="66">
        <v>22900</v>
      </c>
      <c r="E272" s="84">
        <v>0.56000000000000005</v>
      </c>
      <c r="F272" s="84"/>
      <c r="G272" s="67">
        <v>1</v>
      </c>
      <c r="H272" s="68"/>
      <c r="I272" s="66">
        <v>1.4</v>
      </c>
      <c r="J272" s="66">
        <v>1.68</v>
      </c>
      <c r="K272" s="66">
        <v>2.23</v>
      </c>
      <c r="L272" s="69">
        <v>2.57</v>
      </c>
      <c r="M272" s="72">
        <v>60</v>
      </c>
      <c r="N272" s="71">
        <f t="shared" si="1058"/>
        <v>1184937.6000000001</v>
      </c>
      <c r="O272" s="72">
        <v>66</v>
      </c>
      <c r="P272" s="72">
        <f t="shared" si="1399"/>
        <v>1303431.3600000001</v>
      </c>
      <c r="Q272" s="72">
        <v>15</v>
      </c>
      <c r="R272" s="71">
        <f t="shared" si="1400"/>
        <v>296234.40000000002</v>
      </c>
      <c r="S272" s="72"/>
      <c r="T272" s="71">
        <f t="shared" si="1401"/>
        <v>0</v>
      </c>
      <c r="U272" s="72">
        <v>0</v>
      </c>
      <c r="V272" s="71">
        <f t="shared" si="1402"/>
        <v>0</v>
      </c>
      <c r="W272" s="72">
        <v>0</v>
      </c>
      <c r="X272" s="71">
        <f t="shared" si="1403"/>
        <v>0</v>
      </c>
      <c r="Y272" s="72"/>
      <c r="Z272" s="71">
        <f t="shared" si="1404"/>
        <v>0</v>
      </c>
      <c r="AA272" s="72">
        <v>0</v>
      </c>
      <c r="AB272" s="71">
        <f t="shared" si="1405"/>
        <v>0</v>
      </c>
      <c r="AC272" s="72"/>
      <c r="AD272" s="71">
        <f t="shared" si="1406"/>
        <v>0</v>
      </c>
      <c r="AE272" s="72">
        <v>0</v>
      </c>
      <c r="AF272" s="71">
        <f t="shared" si="1407"/>
        <v>0</v>
      </c>
      <c r="AG272" s="72"/>
      <c r="AH272" s="71">
        <f t="shared" si="1408"/>
        <v>0</v>
      </c>
      <c r="AI272" s="72"/>
      <c r="AJ272" s="71">
        <f t="shared" si="1409"/>
        <v>0</v>
      </c>
      <c r="AK272" s="86"/>
      <c r="AL272" s="71">
        <f t="shared" si="1410"/>
        <v>0</v>
      </c>
      <c r="AM272" s="72"/>
      <c r="AN272" s="77">
        <f t="shared" si="1411"/>
        <v>0</v>
      </c>
      <c r="AO272" s="72"/>
      <c r="AP272" s="71">
        <f t="shared" si="1412"/>
        <v>0</v>
      </c>
      <c r="AQ272" s="72"/>
      <c r="AR272" s="72">
        <f t="shared" si="1413"/>
        <v>0</v>
      </c>
      <c r="AS272" s="72">
        <v>0</v>
      </c>
      <c r="AT272" s="72">
        <f t="shared" si="1414"/>
        <v>0</v>
      </c>
      <c r="AU272" s="72">
        <v>0</v>
      </c>
      <c r="AV272" s="71">
        <f t="shared" si="1415"/>
        <v>0</v>
      </c>
      <c r="AW272" s="72">
        <v>0</v>
      </c>
      <c r="AX272" s="71">
        <f t="shared" si="1416"/>
        <v>0</v>
      </c>
      <c r="AY272" s="72">
        <v>0</v>
      </c>
      <c r="AZ272" s="71">
        <f t="shared" si="1417"/>
        <v>0</v>
      </c>
      <c r="BA272" s="72">
        <v>21</v>
      </c>
      <c r="BB272" s="71">
        <f t="shared" si="1418"/>
        <v>414728.16000000003</v>
      </c>
      <c r="BC272" s="72">
        <v>5</v>
      </c>
      <c r="BD272" s="71">
        <f t="shared" si="1419"/>
        <v>98744.8</v>
      </c>
      <c r="BE272" s="72">
        <v>9</v>
      </c>
      <c r="BF272" s="71">
        <f t="shared" si="1420"/>
        <v>193898.88</v>
      </c>
      <c r="BG272" s="72">
        <v>43</v>
      </c>
      <c r="BH272" s="71">
        <f t="shared" si="1421"/>
        <v>926405.76</v>
      </c>
      <c r="BI272" s="72">
        <v>0</v>
      </c>
      <c r="BJ272" s="71">
        <f t="shared" si="1422"/>
        <v>0</v>
      </c>
      <c r="BK272" s="72">
        <v>0</v>
      </c>
      <c r="BL272" s="71">
        <f t="shared" si="1423"/>
        <v>0</v>
      </c>
      <c r="BM272" s="72">
        <f>8-2</f>
        <v>6</v>
      </c>
      <c r="BN272" s="71">
        <f t="shared" si="1424"/>
        <v>142192.51200000002</v>
      </c>
      <c r="BO272" s="72">
        <v>11</v>
      </c>
      <c r="BP272" s="71">
        <f t="shared" si="1425"/>
        <v>236987.51999999999</v>
      </c>
      <c r="BQ272" s="72">
        <v>3</v>
      </c>
      <c r="BR272" s="71">
        <f t="shared" si="1426"/>
        <v>80791.200000000012</v>
      </c>
      <c r="BS272" s="72">
        <v>1</v>
      </c>
      <c r="BT272" s="71">
        <f t="shared" si="1427"/>
        <v>19389.888000000003</v>
      </c>
      <c r="BU272" s="72">
        <v>9</v>
      </c>
      <c r="BV272" s="71">
        <f t="shared" si="1428"/>
        <v>242373.6</v>
      </c>
      <c r="BW272" s="72">
        <v>19</v>
      </c>
      <c r="BX272" s="71">
        <f t="shared" si="1429"/>
        <v>409342.08</v>
      </c>
      <c r="BY272" s="72"/>
      <c r="BZ272" s="79">
        <f t="shared" si="1430"/>
        <v>0</v>
      </c>
      <c r="CA272" s="72">
        <v>0</v>
      </c>
      <c r="CB272" s="71">
        <f t="shared" si="1431"/>
        <v>0</v>
      </c>
      <c r="CC272" s="72">
        <v>0</v>
      </c>
      <c r="CD272" s="71">
        <f t="shared" si="1432"/>
        <v>0</v>
      </c>
      <c r="CE272" s="72">
        <v>0</v>
      </c>
      <c r="CF272" s="71">
        <f t="shared" si="1433"/>
        <v>0</v>
      </c>
      <c r="CG272" s="72"/>
      <c r="CH272" s="72">
        <f t="shared" si="1434"/>
        <v>0</v>
      </c>
      <c r="CI272" s="72"/>
      <c r="CJ272" s="71">
        <f t="shared" si="1435"/>
        <v>0</v>
      </c>
      <c r="CK272" s="72">
        <v>3</v>
      </c>
      <c r="CL272" s="71">
        <f t="shared" si="1436"/>
        <v>37702.560000000005</v>
      </c>
      <c r="CM272" s="72"/>
      <c r="CN272" s="71">
        <f t="shared" si="1437"/>
        <v>0</v>
      </c>
      <c r="CO272" s="72"/>
      <c r="CP272" s="71">
        <f t="shared" si="1438"/>
        <v>0</v>
      </c>
      <c r="CQ272" s="72">
        <v>4</v>
      </c>
      <c r="CR272" s="71">
        <f t="shared" si="1439"/>
        <v>81150.271999999997</v>
      </c>
      <c r="CS272" s="72">
        <v>40</v>
      </c>
      <c r="CT272" s="71">
        <f t="shared" si="1440"/>
        <v>811502.72</v>
      </c>
      <c r="CU272" s="72">
        <v>0</v>
      </c>
      <c r="CV272" s="71">
        <f t="shared" si="1441"/>
        <v>0</v>
      </c>
      <c r="CW272" s="86"/>
      <c r="CX272" s="71">
        <f t="shared" si="1442"/>
        <v>0</v>
      </c>
      <c r="CY272" s="72"/>
      <c r="CZ272" s="71">
        <f t="shared" si="1443"/>
        <v>0</v>
      </c>
      <c r="DA272" s="72">
        <v>0</v>
      </c>
      <c r="DB272" s="77">
        <f t="shared" si="1444"/>
        <v>0</v>
      </c>
      <c r="DC272" s="72">
        <v>1</v>
      </c>
      <c r="DD272" s="71">
        <f t="shared" si="1445"/>
        <v>21544.320000000003</v>
      </c>
      <c r="DE272" s="87"/>
      <c r="DF272" s="71">
        <f t="shared" si="1446"/>
        <v>0</v>
      </c>
      <c r="DG272" s="72">
        <v>1</v>
      </c>
      <c r="DH272" s="71">
        <f t="shared" si="1447"/>
        <v>24345.081600000001</v>
      </c>
      <c r="DI272" s="72"/>
      <c r="DJ272" s="71">
        <f t="shared" si="1448"/>
        <v>0</v>
      </c>
      <c r="DK272" s="72">
        <v>4</v>
      </c>
      <c r="DL272" s="79">
        <f t="shared" si="1449"/>
        <v>158196.864</v>
      </c>
      <c r="DM272" s="81">
        <f t="shared" si="1450"/>
        <v>321</v>
      </c>
      <c r="DN272" s="79">
        <f t="shared" si="1450"/>
        <v>6683899.5775999995</v>
      </c>
    </row>
    <row r="273" spans="1:118" ht="30" customHeight="1" x14ac:dyDescent="0.25">
      <c r="A273" s="82"/>
      <c r="B273" s="83">
        <v>231</v>
      </c>
      <c r="C273" s="65" t="s">
        <v>397</v>
      </c>
      <c r="D273" s="66">
        <v>22900</v>
      </c>
      <c r="E273" s="84">
        <v>0.74</v>
      </c>
      <c r="F273" s="84"/>
      <c r="G273" s="67">
        <v>1</v>
      </c>
      <c r="H273" s="68"/>
      <c r="I273" s="66">
        <v>1.4</v>
      </c>
      <c r="J273" s="66">
        <v>1.68</v>
      </c>
      <c r="K273" s="66">
        <v>2.23</v>
      </c>
      <c r="L273" s="69">
        <v>2.57</v>
      </c>
      <c r="M273" s="72"/>
      <c r="N273" s="71">
        <f t="shared" si="1058"/>
        <v>0</v>
      </c>
      <c r="O273" s="72">
        <v>8</v>
      </c>
      <c r="P273" s="72">
        <f t="shared" si="1399"/>
        <v>208774.72</v>
      </c>
      <c r="Q273" s="72">
        <v>5</v>
      </c>
      <c r="R273" s="71">
        <f t="shared" si="1400"/>
        <v>130484.2</v>
      </c>
      <c r="S273" s="72"/>
      <c r="T273" s="71">
        <f t="shared" si="1401"/>
        <v>0</v>
      </c>
      <c r="U273" s="72">
        <v>0</v>
      </c>
      <c r="V273" s="71">
        <f t="shared" si="1402"/>
        <v>0</v>
      </c>
      <c r="W273" s="72">
        <v>0</v>
      </c>
      <c r="X273" s="71">
        <f t="shared" si="1403"/>
        <v>0</v>
      </c>
      <c r="Y273" s="72"/>
      <c r="Z273" s="71">
        <f t="shared" si="1404"/>
        <v>0</v>
      </c>
      <c r="AA273" s="72">
        <v>0</v>
      </c>
      <c r="AB273" s="71">
        <f t="shared" si="1405"/>
        <v>0</v>
      </c>
      <c r="AC273" s="72"/>
      <c r="AD273" s="71">
        <f t="shared" si="1406"/>
        <v>0</v>
      </c>
      <c r="AE273" s="72">
        <v>0</v>
      </c>
      <c r="AF273" s="71">
        <f t="shared" si="1407"/>
        <v>0</v>
      </c>
      <c r="AG273" s="72"/>
      <c r="AH273" s="71">
        <f t="shared" si="1408"/>
        <v>0</v>
      </c>
      <c r="AI273" s="72"/>
      <c r="AJ273" s="71">
        <f t="shared" si="1409"/>
        <v>0</v>
      </c>
      <c r="AK273" s="86"/>
      <c r="AL273" s="71">
        <f t="shared" si="1410"/>
        <v>0</v>
      </c>
      <c r="AM273" s="72">
        <v>2</v>
      </c>
      <c r="AN273" s="77">
        <f t="shared" si="1411"/>
        <v>62632.416000000005</v>
      </c>
      <c r="AO273" s="72"/>
      <c r="AP273" s="71">
        <f t="shared" si="1412"/>
        <v>0</v>
      </c>
      <c r="AQ273" s="72"/>
      <c r="AR273" s="72">
        <f t="shared" si="1413"/>
        <v>0</v>
      </c>
      <c r="AS273" s="72">
        <v>0</v>
      </c>
      <c r="AT273" s="72">
        <f t="shared" si="1414"/>
        <v>0</v>
      </c>
      <c r="AU273" s="72">
        <v>0</v>
      </c>
      <c r="AV273" s="71">
        <f t="shared" si="1415"/>
        <v>0</v>
      </c>
      <c r="AW273" s="72">
        <v>0</v>
      </c>
      <c r="AX273" s="71">
        <f t="shared" si="1416"/>
        <v>0</v>
      </c>
      <c r="AY273" s="72">
        <v>0</v>
      </c>
      <c r="AZ273" s="71">
        <f t="shared" si="1417"/>
        <v>0</v>
      </c>
      <c r="BA273" s="72">
        <v>5</v>
      </c>
      <c r="BB273" s="71">
        <f t="shared" si="1418"/>
        <v>130484.2</v>
      </c>
      <c r="BC273" s="72">
        <v>1</v>
      </c>
      <c r="BD273" s="71">
        <f t="shared" si="1419"/>
        <v>26096.84</v>
      </c>
      <c r="BE273" s="72">
        <v>7</v>
      </c>
      <c r="BF273" s="71">
        <f t="shared" si="1420"/>
        <v>199284.96</v>
      </c>
      <c r="BG273" s="72">
        <v>19</v>
      </c>
      <c r="BH273" s="71">
        <f t="shared" si="1421"/>
        <v>540916.31999999995</v>
      </c>
      <c r="BI273" s="72">
        <v>0</v>
      </c>
      <c r="BJ273" s="71">
        <f t="shared" si="1422"/>
        <v>0</v>
      </c>
      <c r="BK273" s="72">
        <v>0</v>
      </c>
      <c r="BL273" s="71">
        <f t="shared" si="1423"/>
        <v>0</v>
      </c>
      <c r="BM273" s="72">
        <f>15-6</f>
        <v>9</v>
      </c>
      <c r="BN273" s="71">
        <f t="shared" si="1424"/>
        <v>281845.87200000003</v>
      </c>
      <c r="BO273" s="72">
        <v>3</v>
      </c>
      <c r="BP273" s="71">
        <f t="shared" si="1425"/>
        <v>85407.84</v>
      </c>
      <c r="BQ273" s="72">
        <v>7</v>
      </c>
      <c r="BR273" s="71">
        <f t="shared" si="1426"/>
        <v>249106.19999999998</v>
      </c>
      <c r="BS273" s="72">
        <v>4</v>
      </c>
      <c r="BT273" s="71">
        <f t="shared" si="1427"/>
        <v>102489.408</v>
      </c>
      <c r="BU273" s="72">
        <v>5</v>
      </c>
      <c r="BV273" s="71">
        <f t="shared" si="1428"/>
        <v>177933</v>
      </c>
      <c r="BW273" s="72">
        <v>9</v>
      </c>
      <c r="BX273" s="71">
        <f t="shared" si="1429"/>
        <v>256223.52</v>
      </c>
      <c r="BY273" s="72"/>
      <c r="BZ273" s="79">
        <f t="shared" si="1430"/>
        <v>0</v>
      </c>
      <c r="CA273" s="72">
        <v>0</v>
      </c>
      <c r="CB273" s="71">
        <f t="shared" si="1431"/>
        <v>0</v>
      </c>
      <c r="CC273" s="72">
        <v>0</v>
      </c>
      <c r="CD273" s="71">
        <f t="shared" si="1432"/>
        <v>0</v>
      </c>
      <c r="CE273" s="72">
        <v>0</v>
      </c>
      <c r="CF273" s="71">
        <f t="shared" si="1433"/>
        <v>0</v>
      </c>
      <c r="CG273" s="72"/>
      <c r="CH273" s="72">
        <f t="shared" si="1434"/>
        <v>0</v>
      </c>
      <c r="CI273" s="72"/>
      <c r="CJ273" s="71">
        <f t="shared" si="1435"/>
        <v>0</v>
      </c>
      <c r="CK273" s="72">
        <v>6</v>
      </c>
      <c r="CL273" s="71">
        <f t="shared" si="1436"/>
        <v>99642.48</v>
      </c>
      <c r="CM273" s="72"/>
      <c r="CN273" s="71">
        <f t="shared" si="1437"/>
        <v>0</v>
      </c>
      <c r="CO273" s="72"/>
      <c r="CP273" s="71">
        <f t="shared" si="1438"/>
        <v>0</v>
      </c>
      <c r="CQ273" s="72">
        <v>1</v>
      </c>
      <c r="CR273" s="71">
        <f t="shared" si="1439"/>
        <v>26808.571999999996</v>
      </c>
      <c r="CS273" s="72">
        <v>13</v>
      </c>
      <c r="CT273" s="71">
        <f t="shared" si="1440"/>
        <v>348511.43599999993</v>
      </c>
      <c r="CU273" s="72">
        <v>0</v>
      </c>
      <c r="CV273" s="71">
        <f t="shared" si="1441"/>
        <v>0</v>
      </c>
      <c r="CW273" s="86"/>
      <c r="CX273" s="71">
        <f t="shared" si="1442"/>
        <v>0</v>
      </c>
      <c r="CY273" s="72"/>
      <c r="CZ273" s="71">
        <f t="shared" si="1443"/>
        <v>0</v>
      </c>
      <c r="DA273" s="72">
        <v>0</v>
      </c>
      <c r="DB273" s="77">
        <f t="shared" si="1444"/>
        <v>0</v>
      </c>
      <c r="DC273" s="72">
        <v>1</v>
      </c>
      <c r="DD273" s="71">
        <f t="shared" si="1445"/>
        <v>28469.279999999999</v>
      </c>
      <c r="DE273" s="87"/>
      <c r="DF273" s="71">
        <f t="shared" si="1446"/>
        <v>0</v>
      </c>
      <c r="DG273" s="72"/>
      <c r="DH273" s="71">
        <f t="shared" si="1447"/>
        <v>0</v>
      </c>
      <c r="DI273" s="72">
        <v>1</v>
      </c>
      <c r="DJ273" s="71">
        <f t="shared" si="1448"/>
        <v>45347.495999999999</v>
      </c>
      <c r="DK273" s="72">
        <v>8</v>
      </c>
      <c r="DL273" s="79">
        <f t="shared" si="1449"/>
        <v>418091.71199999994</v>
      </c>
      <c r="DM273" s="81">
        <f t="shared" si="1450"/>
        <v>114</v>
      </c>
      <c r="DN273" s="79">
        <f t="shared" si="1450"/>
        <v>3418550.4719999991</v>
      </c>
    </row>
    <row r="274" spans="1:118" ht="30" customHeight="1" x14ac:dyDescent="0.25">
      <c r="A274" s="82"/>
      <c r="B274" s="83">
        <v>232</v>
      </c>
      <c r="C274" s="65" t="s">
        <v>398</v>
      </c>
      <c r="D274" s="66">
        <v>22900</v>
      </c>
      <c r="E274" s="84">
        <v>1.44</v>
      </c>
      <c r="F274" s="84"/>
      <c r="G274" s="67">
        <v>1</v>
      </c>
      <c r="H274" s="68"/>
      <c r="I274" s="66">
        <v>1.4</v>
      </c>
      <c r="J274" s="66">
        <v>1.68</v>
      </c>
      <c r="K274" s="66">
        <v>2.23</v>
      </c>
      <c r="L274" s="69">
        <v>2.57</v>
      </c>
      <c r="M274" s="72">
        <v>388</v>
      </c>
      <c r="N274" s="71">
        <f t="shared" si="1058"/>
        <v>19703819.52</v>
      </c>
      <c r="O274" s="72">
        <v>230</v>
      </c>
      <c r="P274" s="72">
        <f t="shared" si="1399"/>
        <v>11680099.200000001</v>
      </c>
      <c r="Q274" s="72">
        <v>305</v>
      </c>
      <c r="R274" s="71">
        <f t="shared" si="1400"/>
        <v>15488827.200000001</v>
      </c>
      <c r="S274" s="72"/>
      <c r="T274" s="71">
        <f t="shared" si="1401"/>
        <v>0</v>
      </c>
      <c r="U274" s="72">
        <v>0</v>
      </c>
      <c r="V274" s="71">
        <f t="shared" si="1402"/>
        <v>0</v>
      </c>
      <c r="W274" s="72">
        <v>0</v>
      </c>
      <c r="X274" s="71">
        <f t="shared" si="1403"/>
        <v>0</v>
      </c>
      <c r="Y274" s="72"/>
      <c r="Z274" s="71">
        <f t="shared" si="1404"/>
        <v>0</v>
      </c>
      <c r="AA274" s="72">
        <v>0</v>
      </c>
      <c r="AB274" s="71">
        <f t="shared" si="1405"/>
        <v>0</v>
      </c>
      <c r="AC274" s="72">
        <v>11</v>
      </c>
      <c r="AD274" s="71">
        <f t="shared" si="1406"/>
        <v>558613.44000000006</v>
      </c>
      <c r="AE274" s="72">
        <v>0</v>
      </c>
      <c r="AF274" s="71">
        <f t="shared" si="1407"/>
        <v>0</v>
      </c>
      <c r="AG274" s="72"/>
      <c r="AH274" s="71">
        <f t="shared" si="1408"/>
        <v>0</v>
      </c>
      <c r="AI274" s="72"/>
      <c r="AJ274" s="71">
        <f t="shared" si="1409"/>
        <v>0</v>
      </c>
      <c r="AK274" s="86"/>
      <c r="AL274" s="71">
        <f t="shared" si="1410"/>
        <v>0</v>
      </c>
      <c r="AM274" s="72">
        <v>3</v>
      </c>
      <c r="AN274" s="77">
        <f t="shared" si="1411"/>
        <v>182818.94400000002</v>
      </c>
      <c r="AO274" s="72"/>
      <c r="AP274" s="71">
        <f t="shared" si="1412"/>
        <v>0</v>
      </c>
      <c r="AQ274" s="72">
        <v>10</v>
      </c>
      <c r="AR274" s="72">
        <f t="shared" si="1413"/>
        <v>415497.6</v>
      </c>
      <c r="AS274" s="72"/>
      <c r="AT274" s="72">
        <f t="shared" si="1414"/>
        <v>0</v>
      </c>
      <c r="AU274" s="72">
        <v>0</v>
      </c>
      <c r="AV274" s="71">
        <f t="shared" si="1415"/>
        <v>0</v>
      </c>
      <c r="AW274" s="72">
        <v>0</v>
      </c>
      <c r="AX274" s="71">
        <f t="shared" si="1416"/>
        <v>0</v>
      </c>
      <c r="AY274" s="72">
        <v>0</v>
      </c>
      <c r="AZ274" s="71">
        <f t="shared" si="1417"/>
        <v>0</v>
      </c>
      <c r="BA274" s="72">
        <v>17</v>
      </c>
      <c r="BB274" s="71">
        <f t="shared" si="1418"/>
        <v>863311.67999999993</v>
      </c>
      <c r="BC274" s="72">
        <v>11</v>
      </c>
      <c r="BD274" s="71">
        <f t="shared" si="1419"/>
        <v>558613.44000000006</v>
      </c>
      <c r="BE274" s="72">
        <v>94</v>
      </c>
      <c r="BF274" s="71">
        <f t="shared" si="1420"/>
        <v>5207569.92</v>
      </c>
      <c r="BG274" s="72">
        <v>169</v>
      </c>
      <c r="BH274" s="71">
        <f t="shared" si="1421"/>
        <v>9362545.9199999999</v>
      </c>
      <c r="BI274" s="72">
        <v>0</v>
      </c>
      <c r="BJ274" s="71">
        <f t="shared" si="1422"/>
        <v>0</v>
      </c>
      <c r="BK274" s="72">
        <v>0</v>
      </c>
      <c r="BL274" s="71">
        <f t="shared" si="1423"/>
        <v>0</v>
      </c>
      <c r="BM274" s="72">
        <f>63-4</f>
        <v>59</v>
      </c>
      <c r="BN274" s="71">
        <f t="shared" si="1424"/>
        <v>3595439.2320000003</v>
      </c>
      <c r="BO274" s="72">
        <v>10</v>
      </c>
      <c r="BP274" s="71">
        <f t="shared" si="1425"/>
        <v>553996.79999999993</v>
      </c>
      <c r="BQ274" s="72">
        <v>12</v>
      </c>
      <c r="BR274" s="71">
        <f t="shared" si="1426"/>
        <v>830995.20000000007</v>
      </c>
      <c r="BS274" s="72">
        <v>3</v>
      </c>
      <c r="BT274" s="71">
        <f t="shared" si="1427"/>
        <v>149579.136</v>
      </c>
      <c r="BU274" s="72">
        <v>11</v>
      </c>
      <c r="BV274" s="71">
        <f t="shared" si="1428"/>
        <v>761745.6</v>
      </c>
      <c r="BW274" s="72">
        <v>11</v>
      </c>
      <c r="BX274" s="71">
        <f t="shared" si="1429"/>
        <v>609396.47999999998</v>
      </c>
      <c r="BY274" s="72">
        <v>7</v>
      </c>
      <c r="BZ274" s="79">
        <f t="shared" si="1430"/>
        <v>387797.76000000001</v>
      </c>
      <c r="CA274" s="72">
        <v>0</v>
      </c>
      <c r="CB274" s="71">
        <f t="shared" si="1431"/>
        <v>0</v>
      </c>
      <c r="CC274" s="72">
        <v>0</v>
      </c>
      <c r="CD274" s="71">
        <f t="shared" si="1432"/>
        <v>0</v>
      </c>
      <c r="CE274" s="72">
        <v>0</v>
      </c>
      <c r="CF274" s="71">
        <f t="shared" si="1433"/>
        <v>0</v>
      </c>
      <c r="CG274" s="72"/>
      <c r="CH274" s="72">
        <f t="shared" si="1434"/>
        <v>0</v>
      </c>
      <c r="CI274" s="72"/>
      <c r="CJ274" s="71">
        <f t="shared" si="1435"/>
        <v>0</v>
      </c>
      <c r="CK274" s="72">
        <v>2</v>
      </c>
      <c r="CL274" s="71">
        <f t="shared" si="1436"/>
        <v>64632.959999999985</v>
      </c>
      <c r="CM274" s="72"/>
      <c r="CN274" s="71">
        <f t="shared" si="1437"/>
        <v>0</v>
      </c>
      <c r="CO274" s="72"/>
      <c r="CP274" s="71">
        <f t="shared" si="1438"/>
        <v>0</v>
      </c>
      <c r="CQ274" s="72">
        <v>12</v>
      </c>
      <c r="CR274" s="71">
        <f t="shared" si="1439"/>
        <v>626016.38399999985</v>
      </c>
      <c r="CS274" s="72">
        <v>10</v>
      </c>
      <c r="CT274" s="71">
        <f t="shared" si="1440"/>
        <v>521680.31999999989</v>
      </c>
      <c r="CU274" s="72"/>
      <c r="CV274" s="71">
        <f t="shared" si="1441"/>
        <v>0</v>
      </c>
      <c r="CW274" s="86"/>
      <c r="CX274" s="71">
        <f t="shared" si="1442"/>
        <v>0</v>
      </c>
      <c r="CY274" s="72"/>
      <c r="CZ274" s="71">
        <f t="shared" si="1443"/>
        <v>0</v>
      </c>
      <c r="DA274" s="72">
        <v>0</v>
      </c>
      <c r="DB274" s="77">
        <f t="shared" si="1444"/>
        <v>0</v>
      </c>
      <c r="DC274" s="72">
        <v>3</v>
      </c>
      <c r="DD274" s="71">
        <f t="shared" si="1445"/>
        <v>166199.04000000001</v>
      </c>
      <c r="DE274" s="87">
        <v>4</v>
      </c>
      <c r="DF274" s="71">
        <f t="shared" si="1446"/>
        <v>265918.46399999998</v>
      </c>
      <c r="DG274" s="72">
        <v>8</v>
      </c>
      <c r="DH274" s="71">
        <f t="shared" si="1447"/>
        <v>500813.10719999997</v>
      </c>
      <c r="DI274" s="72">
        <v>1</v>
      </c>
      <c r="DJ274" s="71">
        <f t="shared" si="1448"/>
        <v>88243.775999999998</v>
      </c>
      <c r="DK274" s="72">
        <v>9</v>
      </c>
      <c r="DL274" s="79">
        <f t="shared" si="1449"/>
        <v>915281.85600000003</v>
      </c>
      <c r="DM274" s="81">
        <f t="shared" si="1450"/>
        <v>1400</v>
      </c>
      <c r="DN274" s="79">
        <f t="shared" si="1450"/>
        <v>74059452.979200006</v>
      </c>
    </row>
    <row r="275" spans="1:118" ht="30" customHeight="1" x14ac:dyDescent="0.25">
      <c r="A275" s="82"/>
      <c r="B275" s="83">
        <v>233</v>
      </c>
      <c r="C275" s="65" t="s">
        <v>399</v>
      </c>
      <c r="D275" s="66">
        <v>22900</v>
      </c>
      <c r="E275" s="84">
        <v>7.07</v>
      </c>
      <c r="F275" s="84"/>
      <c r="G275" s="130">
        <v>1</v>
      </c>
      <c r="H275" s="131"/>
      <c r="I275" s="66">
        <v>1.4</v>
      </c>
      <c r="J275" s="66">
        <v>1.68</v>
      </c>
      <c r="K275" s="66">
        <v>2.23</v>
      </c>
      <c r="L275" s="69">
        <v>2.57</v>
      </c>
      <c r="M275" s="72"/>
      <c r="N275" s="71">
        <f t="shared" ref="N275:N276" si="1451">(M275*$D275*$E275*$G275*$I275)</f>
        <v>0</v>
      </c>
      <c r="O275" s="72">
        <v>100</v>
      </c>
      <c r="P275" s="72">
        <f t="shared" ref="P275:P276" si="1452">(O275*$D275*$E275*$G275*$I275)</f>
        <v>22666420</v>
      </c>
      <c r="Q275" s="72"/>
      <c r="R275" s="71">
        <f t="shared" ref="R275:R276" si="1453">(Q275*$D275*$E275*$G275*$I275)</f>
        <v>0</v>
      </c>
      <c r="S275" s="72"/>
      <c r="T275" s="71">
        <f t="shared" ref="T275:T276" si="1454">(S275*$D275*$E275*$G275*$I275)</f>
        <v>0</v>
      </c>
      <c r="U275" s="72">
        <v>0</v>
      </c>
      <c r="V275" s="71">
        <f t="shared" ref="V275:V276" si="1455">(U275*$D275*$E275*$G275*$I275)</f>
        <v>0</v>
      </c>
      <c r="W275" s="72">
        <v>0</v>
      </c>
      <c r="X275" s="71">
        <f t="shared" ref="X275:X276" si="1456">(W275*$D275*$E275*$G275*$I275)</f>
        <v>0</v>
      </c>
      <c r="Y275" s="72"/>
      <c r="Z275" s="71">
        <f t="shared" ref="Z275:Z276" si="1457">(Y275*$D275*$E275*$G275*$I275)</f>
        <v>0</v>
      </c>
      <c r="AA275" s="72">
        <v>0</v>
      </c>
      <c r="AB275" s="71">
        <f t="shared" ref="AB275:AB276" si="1458">(AA275*$D275*$E275*$G275*$I275)</f>
        <v>0</v>
      </c>
      <c r="AC275" s="72"/>
      <c r="AD275" s="71">
        <f t="shared" ref="AD275:AD276" si="1459">(AC275*$D275*$E275*$G275*$I275)</f>
        <v>0</v>
      </c>
      <c r="AE275" s="72">
        <v>0</v>
      </c>
      <c r="AF275" s="71">
        <f t="shared" ref="AF275:AF276" si="1460">(AE275*$D275*$E275*$G275*$I275)</f>
        <v>0</v>
      </c>
      <c r="AG275" s="72"/>
      <c r="AH275" s="71">
        <f t="shared" ref="AH275:AH276" si="1461">(AG275*$D275*$E275*$G275*$I275)</f>
        <v>0</v>
      </c>
      <c r="AI275" s="72"/>
      <c r="AJ275" s="71">
        <f t="shared" ref="AJ275:AJ276" si="1462">(AI275*$D275*$E275*$G275*$I275)</f>
        <v>0</v>
      </c>
      <c r="AK275" s="86"/>
      <c r="AL275" s="71">
        <f t="shared" ref="AL275:AL276" si="1463">(AK275*$D275*$E275*$G275*$J275)</f>
        <v>0</v>
      </c>
      <c r="AM275" s="72">
        <v>0</v>
      </c>
      <c r="AN275" s="77">
        <f t="shared" ref="AN275:AN276" si="1464">(AM275*$D275*$E275*$G275*$J275)</f>
        <v>0</v>
      </c>
      <c r="AO275" s="72"/>
      <c r="AP275" s="71">
        <f t="shared" ref="AP275:AP276" si="1465">(AO275*$D275*$E275*$G275*$I275)</f>
        <v>0</v>
      </c>
      <c r="AQ275" s="72"/>
      <c r="AR275" s="72">
        <f t="shared" ref="AR275:AR276" si="1466">(AQ275*$D275*$E275*$G275*$I275)</f>
        <v>0</v>
      </c>
      <c r="AS275" s="72"/>
      <c r="AT275" s="72">
        <f t="shared" ref="AT275:AT276" si="1467">(AS275*$D275*$E275*$G275*$I275)</f>
        <v>0</v>
      </c>
      <c r="AU275" s="72">
        <v>0</v>
      </c>
      <c r="AV275" s="71">
        <f t="shared" ref="AV275:AV276" si="1468">(AU275*$D275*$E275*$G275*$I275)</f>
        <v>0</v>
      </c>
      <c r="AW275" s="72">
        <v>0</v>
      </c>
      <c r="AX275" s="71">
        <f t="shared" ref="AX275:AX276" si="1469">(AW275*$D275*$E275*$G275*$I275)</f>
        <v>0</v>
      </c>
      <c r="AY275" s="72">
        <v>0</v>
      </c>
      <c r="AZ275" s="71">
        <f t="shared" ref="AZ275:AZ276" si="1470">(AY275*$D275*$E275*$G275*$I275)</f>
        <v>0</v>
      </c>
      <c r="BA275" s="72"/>
      <c r="BB275" s="71">
        <f t="shared" ref="BB275:BB276" si="1471">(BA275*$D275*$E275*$G275*$I275)</f>
        <v>0</v>
      </c>
      <c r="BC275" s="72"/>
      <c r="BD275" s="71">
        <f t="shared" ref="BD275:BD276" si="1472">(BC275*$D275*$E275*$G275*$I275)</f>
        <v>0</v>
      </c>
      <c r="BE275" s="72"/>
      <c r="BF275" s="71">
        <f t="shared" ref="BF275:BF276" si="1473">(BE275*$D275*$E275*$G275*$J275)</f>
        <v>0</v>
      </c>
      <c r="BG275" s="72"/>
      <c r="BH275" s="71">
        <f t="shared" ref="BH275:BH276" si="1474">(BG275*$D275*$E275*$G275*$J275)</f>
        <v>0</v>
      </c>
      <c r="BI275" s="72">
        <v>0</v>
      </c>
      <c r="BJ275" s="71">
        <f t="shared" ref="BJ275:BJ276" si="1475">(BI275*$D275*$E275*$G275*$J275)</f>
        <v>0</v>
      </c>
      <c r="BK275" s="72">
        <v>0</v>
      </c>
      <c r="BL275" s="71">
        <f t="shared" ref="BL275:BL276" si="1476">(BK275*$D275*$E275*$G275*$J275)</f>
        <v>0</v>
      </c>
      <c r="BM275" s="72"/>
      <c r="BN275" s="71">
        <f t="shared" ref="BN275:BN276" si="1477">(BM275*$D275*$E275*$G275*$J275)</f>
        <v>0</v>
      </c>
      <c r="BO275" s="72"/>
      <c r="BP275" s="71">
        <f t="shared" ref="BP275:BP276" si="1478">(BO275*$D275*$E275*$G275*$J275)</f>
        <v>0</v>
      </c>
      <c r="BQ275" s="72"/>
      <c r="BR275" s="71">
        <f t="shared" ref="BR275:BR276" si="1479">(BQ275*$D275*$E275*$G275*$J275)</f>
        <v>0</v>
      </c>
      <c r="BS275" s="72"/>
      <c r="BT275" s="71">
        <f t="shared" ref="BT275:BT276" si="1480">(BS275*$D275*$E275*$G275*$J275)</f>
        <v>0</v>
      </c>
      <c r="BU275" s="72"/>
      <c r="BV275" s="71">
        <f t="shared" ref="BV275:BV276" si="1481">(BU275*$D275*$E275*$G275*$J275)</f>
        <v>0</v>
      </c>
      <c r="BW275" s="72"/>
      <c r="BX275" s="71">
        <f t="shared" ref="BX275:BX276" si="1482">(BW275*$D275*$E275*$G275*$J275)</f>
        <v>0</v>
      </c>
      <c r="BY275" s="72"/>
      <c r="BZ275" s="79">
        <f t="shared" ref="BZ275:BZ276" si="1483">(BY275*$D275*$E275*$G275*$J275)</f>
        <v>0</v>
      </c>
      <c r="CA275" s="72">
        <v>0</v>
      </c>
      <c r="CB275" s="71">
        <f t="shared" ref="CB275:CB276" si="1484">(CA275*$D275*$E275*$G275*$I275)</f>
        <v>0</v>
      </c>
      <c r="CC275" s="72">
        <v>0</v>
      </c>
      <c r="CD275" s="71">
        <f t="shared" ref="CD275:CD276" si="1485">(CC275*$D275*$E275*$G275*$I275)</f>
        <v>0</v>
      </c>
      <c r="CE275" s="72">
        <v>0</v>
      </c>
      <c r="CF275" s="71">
        <f t="shared" ref="CF275:CF276" si="1486">(CE275*$D275*$E275*$G275*$I275)</f>
        <v>0</v>
      </c>
      <c r="CG275" s="72"/>
      <c r="CH275" s="72">
        <f t="shared" ref="CH275:CH276" si="1487">(CG275*$D275*$E275*$G275*$I275)</f>
        <v>0</v>
      </c>
      <c r="CI275" s="72"/>
      <c r="CJ275" s="71">
        <f t="shared" ref="CJ275:CJ276" si="1488">(CI275*$D275*$E275*$G275*$J275)</f>
        <v>0</v>
      </c>
      <c r="CK275" s="72">
        <v>0</v>
      </c>
      <c r="CL275" s="71">
        <f t="shared" ref="CL275:CL276" si="1489">(CK275*$D275*$E275*$G275*$I275)</f>
        <v>0</v>
      </c>
      <c r="CM275" s="72"/>
      <c r="CN275" s="71">
        <f t="shared" ref="CN275:CN276" si="1490">(CM275*$D275*$E275*$G275*$I275)</f>
        <v>0</v>
      </c>
      <c r="CO275" s="72"/>
      <c r="CP275" s="71">
        <f t="shared" ref="CP275:CP276" si="1491">(CO275*$D275*$E275*$G275*$I275)</f>
        <v>0</v>
      </c>
      <c r="CQ275" s="72"/>
      <c r="CR275" s="71">
        <f t="shared" ref="CR275:CR276" si="1492">(CQ275*$D275*$E275*$G275*$I275)</f>
        <v>0</v>
      </c>
      <c r="CS275" s="72"/>
      <c r="CT275" s="71">
        <f t="shared" ref="CT275:CT276" si="1493">(CS275*$D275*$E275*$G275*$I275)</f>
        <v>0</v>
      </c>
      <c r="CU275" s="72">
        <v>0</v>
      </c>
      <c r="CV275" s="71">
        <f t="shared" ref="CV275:CV276" si="1494">(CU275*$D275*$E275*$G275*$J275)</f>
        <v>0</v>
      </c>
      <c r="CW275" s="86"/>
      <c r="CX275" s="71">
        <f t="shared" ref="CX275:CX276" si="1495">(CW275*$D275*$E275*$G275*$J275)</f>
        <v>0</v>
      </c>
      <c r="CY275" s="72"/>
      <c r="CZ275" s="71">
        <f t="shared" ref="CZ275:CZ276" si="1496">(CY275*$D275*$E275*$G275*$I275)</f>
        <v>0</v>
      </c>
      <c r="DA275" s="72">
        <v>0</v>
      </c>
      <c r="DB275" s="77">
        <f t="shared" ref="DB275:DB276" si="1497">(DA275*$D275*$E275*$G275*$J275)</f>
        <v>0</v>
      </c>
      <c r="DC275" s="72"/>
      <c r="DD275" s="71">
        <f t="shared" ref="DD275:DD276" si="1498">(DC275*$D275*$E275*$G275*$J275)</f>
        <v>0</v>
      </c>
      <c r="DE275" s="87"/>
      <c r="DF275" s="71">
        <f t="shared" ref="DF275:DF276" si="1499">(DE275*$D275*$E275*$G275*$J275)</f>
        <v>0</v>
      </c>
      <c r="DG275" s="72"/>
      <c r="DH275" s="71">
        <f t="shared" ref="DH275:DH276" si="1500">(DG275*$D275*$E275*$G275*$J275)</f>
        <v>0</v>
      </c>
      <c r="DI275" s="72"/>
      <c r="DJ275" s="71">
        <f t="shared" ref="DJ275:DJ276" si="1501">(DI275*$D275*$E275*$G275*$K275)</f>
        <v>0</v>
      </c>
      <c r="DK275" s="72"/>
      <c r="DL275" s="79">
        <f t="shared" ref="DL275:DL276" si="1502">(DK275*$D275*$E275*$G275*$L275)</f>
        <v>0</v>
      </c>
      <c r="DM275" s="81">
        <f t="shared" si="1450"/>
        <v>100</v>
      </c>
      <c r="DN275" s="79">
        <f t="shared" si="1450"/>
        <v>22666420</v>
      </c>
    </row>
    <row r="276" spans="1:118" ht="15.75" customHeight="1" x14ac:dyDescent="0.25">
      <c r="A276" s="82"/>
      <c r="B276" s="83">
        <v>234</v>
      </c>
      <c r="C276" s="65" t="s">
        <v>400</v>
      </c>
      <c r="D276" s="66">
        <v>22900</v>
      </c>
      <c r="E276" s="84">
        <v>4.46</v>
      </c>
      <c r="F276" s="84"/>
      <c r="G276" s="67">
        <v>1</v>
      </c>
      <c r="H276" s="68"/>
      <c r="I276" s="66">
        <v>1.4</v>
      </c>
      <c r="J276" s="66">
        <v>1.68</v>
      </c>
      <c r="K276" s="66">
        <v>2.23</v>
      </c>
      <c r="L276" s="69">
        <v>2.57</v>
      </c>
      <c r="M276" s="72">
        <v>70</v>
      </c>
      <c r="N276" s="71">
        <f t="shared" si="1451"/>
        <v>10009132</v>
      </c>
      <c r="O276" s="72">
        <v>290</v>
      </c>
      <c r="P276" s="72">
        <f t="shared" si="1452"/>
        <v>41466404</v>
      </c>
      <c r="Q276" s="72"/>
      <c r="R276" s="71">
        <f t="shared" si="1453"/>
        <v>0</v>
      </c>
      <c r="S276" s="72"/>
      <c r="T276" s="71">
        <f t="shared" si="1454"/>
        <v>0</v>
      </c>
      <c r="U276" s="72"/>
      <c r="V276" s="71">
        <f t="shared" si="1455"/>
        <v>0</v>
      </c>
      <c r="W276" s="72"/>
      <c r="X276" s="71">
        <f t="shared" si="1456"/>
        <v>0</v>
      </c>
      <c r="Y276" s="72"/>
      <c r="Z276" s="71">
        <f t="shared" si="1457"/>
        <v>0</v>
      </c>
      <c r="AA276" s="72"/>
      <c r="AB276" s="71">
        <f t="shared" si="1458"/>
        <v>0</v>
      </c>
      <c r="AC276" s="72">
        <v>4</v>
      </c>
      <c r="AD276" s="71">
        <f t="shared" si="1459"/>
        <v>571950.39999999991</v>
      </c>
      <c r="AE276" s="72"/>
      <c r="AF276" s="71">
        <f t="shared" si="1460"/>
        <v>0</v>
      </c>
      <c r="AG276" s="72"/>
      <c r="AH276" s="71">
        <f t="shared" si="1461"/>
        <v>0</v>
      </c>
      <c r="AI276" s="72"/>
      <c r="AJ276" s="71">
        <f t="shared" si="1462"/>
        <v>0</v>
      </c>
      <c r="AK276" s="86"/>
      <c r="AL276" s="71">
        <f t="shared" si="1463"/>
        <v>0</v>
      </c>
      <c r="AM276" s="72"/>
      <c r="AN276" s="77">
        <f t="shared" si="1464"/>
        <v>0</v>
      </c>
      <c r="AO276" s="72"/>
      <c r="AP276" s="71">
        <f t="shared" si="1465"/>
        <v>0</v>
      </c>
      <c r="AQ276" s="72"/>
      <c r="AR276" s="72">
        <f t="shared" si="1466"/>
        <v>0</v>
      </c>
      <c r="AS276" s="72"/>
      <c r="AT276" s="72">
        <f t="shared" si="1467"/>
        <v>0</v>
      </c>
      <c r="AU276" s="72"/>
      <c r="AV276" s="71">
        <f t="shared" si="1468"/>
        <v>0</v>
      </c>
      <c r="AW276" s="72"/>
      <c r="AX276" s="71">
        <f t="shared" si="1469"/>
        <v>0</v>
      </c>
      <c r="AY276" s="72"/>
      <c r="AZ276" s="71">
        <f t="shared" si="1470"/>
        <v>0</v>
      </c>
      <c r="BA276" s="72"/>
      <c r="BB276" s="71">
        <f t="shared" si="1471"/>
        <v>0</v>
      </c>
      <c r="BC276" s="72"/>
      <c r="BD276" s="71">
        <f t="shared" si="1472"/>
        <v>0</v>
      </c>
      <c r="BE276" s="72"/>
      <c r="BF276" s="71">
        <f t="shared" si="1473"/>
        <v>0</v>
      </c>
      <c r="BG276" s="72"/>
      <c r="BH276" s="71">
        <f t="shared" si="1474"/>
        <v>0</v>
      </c>
      <c r="BI276" s="72"/>
      <c r="BJ276" s="71">
        <f t="shared" si="1475"/>
        <v>0</v>
      </c>
      <c r="BK276" s="72"/>
      <c r="BL276" s="71">
        <f t="shared" si="1476"/>
        <v>0</v>
      </c>
      <c r="BM276" s="72"/>
      <c r="BN276" s="71">
        <f t="shared" si="1477"/>
        <v>0</v>
      </c>
      <c r="BO276" s="72"/>
      <c r="BP276" s="71">
        <f t="shared" si="1478"/>
        <v>0</v>
      </c>
      <c r="BQ276" s="72"/>
      <c r="BR276" s="71">
        <f t="shared" si="1479"/>
        <v>0</v>
      </c>
      <c r="BS276" s="72"/>
      <c r="BT276" s="71">
        <f t="shared" si="1480"/>
        <v>0</v>
      </c>
      <c r="BU276" s="72"/>
      <c r="BV276" s="71">
        <f t="shared" si="1481"/>
        <v>0</v>
      </c>
      <c r="BW276" s="72"/>
      <c r="BX276" s="71">
        <f t="shared" si="1482"/>
        <v>0</v>
      </c>
      <c r="BY276" s="72"/>
      <c r="BZ276" s="79">
        <f t="shared" si="1483"/>
        <v>0</v>
      </c>
      <c r="CA276" s="72"/>
      <c r="CB276" s="71">
        <f t="shared" si="1484"/>
        <v>0</v>
      </c>
      <c r="CC276" s="72"/>
      <c r="CD276" s="71">
        <f t="shared" si="1485"/>
        <v>0</v>
      </c>
      <c r="CE276" s="72"/>
      <c r="CF276" s="71">
        <f t="shared" si="1486"/>
        <v>0</v>
      </c>
      <c r="CG276" s="72"/>
      <c r="CH276" s="72">
        <f t="shared" si="1487"/>
        <v>0</v>
      </c>
      <c r="CI276" s="72"/>
      <c r="CJ276" s="71">
        <f t="shared" si="1488"/>
        <v>0</v>
      </c>
      <c r="CK276" s="72"/>
      <c r="CL276" s="71">
        <f t="shared" si="1489"/>
        <v>0</v>
      </c>
      <c r="CM276" s="72"/>
      <c r="CN276" s="71">
        <f t="shared" si="1490"/>
        <v>0</v>
      </c>
      <c r="CO276" s="72"/>
      <c r="CP276" s="71">
        <f t="shared" si="1491"/>
        <v>0</v>
      </c>
      <c r="CQ276" s="72"/>
      <c r="CR276" s="71">
        <f t="shared" si="1492"/>
        <v>0</v>
      </c>
      <c r="CS276" s="72"/>
      <c r="CT276" s="71">
        <f t="shared" si="1493"/>
        <v>0</v>
      </c>
      <c r="CU276" s="72"/>
      <c r="CV276" s="71">
        <f t="shared" si="1494"/>
        <v>0</v>
      </c>
      <c r="CW276" s="86"/>
      <c r="CX276" s="71">
        <f t="shared" si="1495"/>
        <v>0</v>
      </c>
      <c r="CY276" s="72"/>
      <c r="CZ276" s="71">
        <f t="shared" si="1496"/>
        <v>0</v>
      </c>
      <c r="DA276" s="72"/>
      <c r="DB276" s="77">
        <f t="shared" si="1497"/>
        <v>0</v>
      </c>
      <c r="DC276" s="72"/>
      <c r="DD276" s="71">
        <f t="shared" si="1498"/>
        <v>0</v>
      </c>
      <c r="DE276" s="87"/>
      <c r="DF276" s="71">
        <f t="shared" si="1499"/>
        <v>0</v>
      </c>
      <c r="DG276" s="72"/>
      <c r="DH276" s="71">
        <f t="shared" si="1500"/>
        <v>0</v>
      </c>
      <c r="DI276" s="72"/>
      <c r="DJ276" s="71">
        <f t="shared" si="1501"/>
        <v>0</v>
      </c>
      <c r="DK276" s="72"/>
      <c r="DL276" s="79">
        <f t="shared" si="1502"/>
        <v>0</v>
      </c>
      <c r="DM276" s="81">
        <f t="shared" si="1450"/>
        <v>364</v>
      </c>
      <c r="DN276" s="79">
        <f t="shared" si="1450"/>
        <v>52047486.399999999</v>
      </c>
    </row>
    <row r="277" spans="1:118" ht="30" customHeight="1" x14ac:dyDescent="0.25">
      <c r="A277" s="82"/>
      <c r="B277" s="83">
        <v>235</v>
      </c>
      <c r="C277" s="65" t="s">
        <v>401</v>
      </c>
      <c r="D277" s="66">
        <v>22900</v>
      </c>
      <c r="E277" s="84">
        <v>0.79</v>
      </c>
      <c r="F277" s="84"/>
      <c r="G277" s="67">
        <v>1</v>
      </c>
      <c r="H277" s="68"/>
      <c r="I277" s="66">
        <v>1.4</v>
      </c>
      <c r="J277" s="66">
        <v>1.68</v>
      </c>
      <c r="K277" s="66">
        <v>2.23</v>
      </c>
      <c r="L277" s="69">
        <v>2.57</v>
      </c>
      <c r="M277" s="72">
        <v>149</v>
      </c>
      <c r="N277" s="71">
        <f t="shared" ref="N277:N340" si="1503">(M277*$D277*$E277*$G277*$I277*$N$12)</f>
        <v>4151160.86</v>
      </c>
      <c r="O277" s="72">
        <v>120</v>
      </c>
      <c r="P277" s="72">
        <f>(O277*$D277*$E277*$G277*$I277*$P$12)</f>
        <v>3343216.8000000003</v>
      </c>
      <c r="Q277" s="72">
        <v>45</v>
      </c>
      <c r="R277" s="71">
        <f>(Q277*$D277*$E277*$G277*$I277*$R$12)</f>
        <v>1253706.3</v>
      </c>
      <c r="S277" s="72"/>
      <c r="T277" s="71">
        <f t="shared" ref="T277:T279" si="1504">(S277/12*7*$D277*$E277*$G277*$I277*$T$12)+(S277/12*5*$D277*$E277*$G277*$I277*$T$13)</f>
        <v>0</v>
      </c>
      <c r="U277" s="72"/>
      <c r="V277" s="71">
        <f>(U277*$D277*$E277*$G277*$I277*$V$12)</f>
        <v>0</v>
      </c>
      <c r="W277" s="72">
        <v>0</v>
      </c>
      <c r="X277" s="71">
        <f>(W277*$D277*$E277*$G277*$I277*$X$12)</f>
        <v>0</v>
      </c>
      <c r="Y277" s="72"/>
      <c r="Z277" s="71">
        <f>(Y277*$D277*$E277*$G277*$I277*$Z$12)</f>
        <v>0</v>
      </c>
      <c r="AA277" s="72">
        <v>0</v>
      </c>
      <c r="AB277" s="71">
        <f>(AA277*$D277*$E277*$G277*$I277*$AB$12)</f>
        <v>0</v>
      </c>
      <c r="AC277" s="72">
        <v>32</v>
      </c>
      <c r="AD277" s="71">
        <f>(AC277*$D277*$E277*$G277*$I277*$AD$12)</f>
        <v>891524.48</v>
      </c>
      <c r="AE277" s="72"/>
      <c r="AF277" s="71">
        <f>(AE277*$D277*$E277*$G277*$I277*$AF$12)</f>
        <v>0</v>
      </c>
      <c r="AG277" s="72">
        <v>20</v>
      </c>
      <c r="AH277" s="71">
        <f>(AG277*$D277*$E277*$G277*$I277*$AH$12)</f>
        <v>557202.79999999993</v>
      </c>
      <c r="AI277" s="72"/>
      <c r="AJ277" s="71">
        <f>(AI277*$D277*$E277*$G277*$I277*$AJ$12)</f>
        <v>0</v>
      </c>
      <c r="AK277" s="86"/>
      <c r="AL277" s="71">
        <f>(AK277*$D277*$E277*$G277*$J277*$AL$12)</f>
        <v>0</v>
      </c>
      <c r="AM277" s="72">
        <v>0</v>
      </c>
      <c r="AN277" s="77">
        <f>(AM277*$D277*$E277*$G277*$J277*$AN$12)</f>
        <v>0</v>
      </c>
      <c r="AO277" s="72"/>
      <c r="AP277" s="71">
        <f>(AO277*$D277*$E277*$G277*$I277*$AP$12)</f>
        <v>0</v>
      </c>
      <c r="AQ277" s="72">
        <v>5</v>
      </c>
      <c r="AR277" s="72">
        <f>(AQ277*$D277*$E277*$G277*$I277*$AR$12)</f>
        <v>113973.29999999999</v>
      </c>
      <c r="AS277" s="72">
        <v>1</v>
      </c>
      <c r="AT277" s="72">
        <f>(AS277*$D277*$E277*$G277*$I277*$AT$12)</f>
        <v>29126.509999999995</v>
      </c>
      <c r="AU277" s="72">
        <v>0</v>
      </c>
      <c r="AV277" s="71">
        <f>(AU277*$D277*$E277*$G277*$I277*$AV$12)</f>
        <v>0</v>
      </c>
      <c r="AW277" s="72">
        <v>0</v>
      </c>
      <c r="AX277" s="71">
        <f>(AW277*$D277*$E277*$G277*$I277*$AX$12)</f>
        <v>0</v>
      </c>
      <c r="AY277" s="72">
        <v>0</v>
      </c>
      <c r="AZ277" s="71">
        <f>(AY277*$D277*$E277*$G277*$I277*$AZ$12)</f>
        <v>0</v>
      </c>
      <c r="BA277" s="72">
        <v>4</v>
      </c>
      <c r="BB277" s="71">
        <f>(BA277*$D277*$E277*$G277*$I277*$BB$12)</f>
        <v>111440.56</v>
      </c>
      <c r="BC277" s="72">
        <v>13</v>
      </c>
      <c r="BD277" s="71">
        <f>(BC277*$D277*$E277*$G277*$I277*$BD$12)</f>
        <v>362181.82</v>
      </c>
      <c r="BE277" s="72">
        <v>58</v>
      </c>
      <c r="BF277" s="71">
        <f>(BE277*$D277*$E277*$G277*$J277*$BF$12)</f>
        <v>1762787.04</v>
      </c>
      <c r="BG277" s="72">
        <v>133</v>
      </c>
      <c r="BH277" s="71">
        <f>(BG277*$D277*$E277*$G277*$J277*$BH$12)</f>
        <v>4042253.04</v>
      </c>
      <c r="BI277" s="72">
        <v>0</v>
      </c>
      <c r="BJ277" s="71">
        <f>(BI277*$D277*$E277*$G277*$J277*$BJ$12)</f>
        <v>0</v>
      </c>
      <c r="BK277" s="72">
        <v>0</v>
      </c>
      <c r="BL277" s="71">
        <f>(BK277*$D277*$E277*$G277*$J277*$BL$12)</f>
        <v>0</v>
      </c>
      <c r="BM277" s="72">
        <f>76+15</f>
        <v>91</v>
      </c>
      <c r="BN277" s="71">
        <f>(BM277*$D277*$E277*$G277*$J277*$BN$12)</f>
        <v>3042327.2880000002</v>
      </c>
      <c r="BO277" s="72">
        <v>11</v>
      </c>
      <c r="BP277" s="71">
        <f>(BO277*$D277*$E277*$G277*$J277*$BP$12)</f>
        <v>334321.68</v>
      </c>
      <c r="BQ277" s="72">
        <v>5</v>
      </c>
      <c r="BR277" s="71">
        <f>(BQ277*$D277*$E277*$G277*$J277*$BR$12)</f>
        <v>189955.5</v>
      </c>
      <c r="BS277" s="72"/>
      <c r="BT277" s="71">
        <f>(BS277*$D277*$E277*$G277*$J277*$BT$12)</f>
        <v>0</v>
      </c>
      <c r="BU277" s="72">
        <v>45</v>
      </c>
      <c r="BV277" s="71">
        <f>(BU277*$D277*$E277*$G277*$J277*$BV$12)</f>
        <v>1709599.4999999998</v>
      </c>
      <c r="BW277" s="72">
        <v>63</v>
      </c>
      <c r="BX277" s="71">
        <f>(BW277*$D277*$E277*$G277*$J277*$BX$12)</f>
        <v>1914751.44</v>
      </c>
      <c r="BY277" s="72">
        <v>3</v>
      </c>
      <c r="BZ277" s="79">
        <f>(BY277*$D277*$E277*$G277*$J277*$BZ$12)</f>
        <v>91178.64</v>
      </c>
      <c r="CA277" s="72">
        <v>0</v>
      </c>
      <c r="CB277" s="71">
        <f>(CA277*$D277*$E277*$G277*$I277*$CB$12)</f>
        <v>0</v>
      </c>
      <c r="CC277" s="72">
        <v>0</v>
      </c>
      <c r="CD277" s="71">
        <f>(CC277*$D277*$E277*$G277*$I277*$CD$12)</f>
        <v>0</v>
      </c>
      <c r="CE277" s="72">
        <v>0</v>
      </c>
      <c r="CF277" s="71">
        <f>(CE277*$D277*$E277*$G277*$I277*$CF$12)</f>
        <v>0</v>
      </c>
      <c r="CG277" s="72"/>
      <c r="CH277" s="72">
        <f>(CG277*$D277*$E277*$G277*$I277*$CH$12)</f>
        <v>0</v>
      </c>
      <c r="CI277" s="72"/>
      <c r="CJ277" s="71">
        <f>(CI277*$D277*$E277*$G277*$J277*$CJ$12)</f>
        <v>0</v>
      </c>
      <c r="CK277" s="72">
        <v>0</v>
      </c>
      <c r="CL277" s="71">
        <f>(CK277*$D277*$E277*$G277*$I277*$CL$12)</f>
        <v>0</v>
      </c>
      <c r="CM277" s="72"/>
      <c r="CN277" s="71">
        <f>(CM277*$D277*$E277*$G277*$I277*$CN$12)</f>
        <v>0</v>
      </c>
      <c r="CO277" s="72">
        <v>1</v>
      </c>
      <c r="CP277" s="71">
        <f>(CO277*$D277*$E277*$G277*$I277*$CP$12)</f>
        <v>17729.179999999997</v>
      </c>
      <c r="CQ277" s="72">
        <v>3</v>
      </c>
      <c r="CR277" s="71">
        <f>(CQ277*$D277*$E277*$G277*$I277*$CR$12)</f>
        <v>85859.885999999984</v>
      </c>
      <c r="CS277" s="72">
        <v>3</v>
      </c>
      <c r="CT277" s="71">
        <f>(CS277*$D277*$E277*$G277*$I277*$CT$12)</f>
        <v>85859.885999999984</v>
      </c>
      <c r="CU277" s="72">
        <v>0</v>
      </c>
      <c r="CV277" s="71">
        <f>(CU277*$D277*$E277*$G277*$J277*$CV$12)</f>
        <v>0</v>
      </c>
      <c r="CW277" s="86"/>
      <c r="CX277" s="71">
        <f>(CW277*$D277*$E277*$G277*$J277*$CX$12)</f>
        <v>0</v>
      </c>
      <c r="CY277" s="72"/>
      <c r="CZ277" s="71">
        <f>(CY277*$D277*$E277*$G277*$I277*$CZ$12)</f>
        <v>0</v>
      </c>
      <c r="DA277" s="72">
        <v>0</v>
      </c>
      <c r="DB277" s="77">
        <f>(DA277*$D277*$E277*$G277*$J277*$DB$12)</f>
        <v>0</v>
      </c>
      <c r="DC277" s="72">
        <v>7</v>
      </c>
      <c r="DD277" s="71">
        <f>(DC277*$D277*$E277*$G277*$J277*$DD$12)</f>
        <v>212750.16</v>
      </c>
      <c r="DE277" s="87">
        <v>1</v>
      </c>
      <c r="DF277" s="71">
        <f>(DE277*$D277*$E277*$G277*$J277*$DF$12)</f>
        <v>36471.455999999998</v>
      </c>
      <c r="DG277" s="72">
        <v>13</v>
      </c>
      <c r="DH277" s="71">
        <f>(DG277*$D277*$E277*$G277*$J277*$DH$12)</f>
        <v>446471.40719999996</v>
      </c>
      <c r="DI277" s="72"/>
      <c r="DJ277" s="71">
        <f>(DI277*$D277*$E277*$G277*$K277*$DJ$12)</f>
        <v>0</v>
      </c>
      <c r="DK277" s="72">
        <v>4</v>
      </c>
      <c r="DL277" s="79">
        <f>(DK277*$D277*$E277*$G277*$L277*$DL$12)</f>
        <v>223170.57599999997</v>
      </c>
      <c r="DM277" s="81">
        <f t="shared" si="1450"/>
        <v>830</v>
      </c>
      <c r="DN277" s="79">
        <f t="shared" si="1450"/>
        <v>25009020.109200004</v>
      </c>
    </row>
    <row r="278" spans="1:118" ht="30" customHeight="1" x14ac:dyDescent="0.25">
      <c r="A278" s="82"/>
      <c r="B278" s="83">
        <v>236</v>
      </c>
      <c r="C278" s="65" t="s">
        <v>402</v>
      </c>
      <c r="D278" s="66">
        <v>22900</v>
      </c>
      <c r="E278" s="84">
        <v>0.93</v>
      </c>
      <c r="F278" s="84"/>
      <c r="G278" s="67">
        <v>1</v>
      </c>
      <c r="H278" s="68"/>
      <c r="I278" s="66">
        <v>1.4</v>
      </c>
      <c r="J278" s="66">
        <v>1.68</v>
      </c>
      <c r="K278" s="66">
        <v>2.23</v>
      </c>
      <c r="L278" s="69">
        <v>2.57</v>
      </c>
      <c r="M278" s="72">
        <v>26</v>
      </c>
      <c r="N278" s="71">
        <f t="shared" si="1503"/>
        <v>852731.88</v>
      </c>
      <c r="O278" s="72">
        <v>90</v>
      </c>
      <c r="P278" s="72">
        <f>(O278*$D278*$E278*$G278*$I278*$P$12)</f>
        <v>2951764.2</v>
      </c>
      <c r="Q278" s="72">
        <v>250</v>
      </c>
      <c r="R278" s="71">
        <f>(Q278*$D278*$E278*$G278*$I278*$R$12)</f>
        <v>8199345</v>
      </c>
      <c r="S278" s="72"/>
      <c r="T278" s="71">
        <f t="shared" si="1504"/>
        <v>0</v>
      </c>
      <c r="U278" s="72">
        <v>0</v>
      </c>
      <c r="V278" s="71">
        <f>(U278*$D278*$E278*$G278*$I278*$V$12)</f>
        <v>0</v>
      </c>
      <c r="W278" s="72">
        <v>0</v>
      </c>
      <c r="X278" s="71">
        <f>(W278*$D278*$E278*$G278*$I278*$X$12)</f>
        <v>0</v>
      </c>
      <c r="Y278" s="72"/>
      <c r="Z278" s="71">
        <f>(Y278*$D278*$E278*$G278*$I278*$Z$12)</f>
        <v>0</v>
      </c>
      <c r="AA278" s="72">
        <v>0</v>
      </c>
      <c r="AB278" s="71">
        <f>(AA278*$D278*$E278*$G278*$I278*$AB$12)</f>
        <v>0</v>
      </c>
      <c r="AC278" s="72"/>
      <c r="AD278" s="71">
        <f>(AC278*$D278*$E278*$G278*$I278*$AD$12)</f>
        <v>0</v>
      </c>
      <c r="AE278" s="72">
        <v>0</v>
      </c>
      <c r="AF278" s="71">
        <f>(AE278*$D278*$E278*$G278*$I278*$AF$12)</f>
        <v>0</v>
      </c>
      <c r="AG278" s="72">
        <v>337</v>
      </c>
      <c r="AH278" s="71">
        <f>(AG278*$D278*$E278*$G278*$I278*$AH$12)</f>
        <v>11052717.060000001</v>
      </c>
      <c r="AI278" s="72"/>
      <c r="AJ278" s="71">
        <f>(AI278*$D278*$E278*$G278*$I278*$AJ$12)</f>
        <v>0</v>
      </c>
      <c r="AK278" s="85">
        <v>1</v>
      </c>
      <c r="AL278" s="71">
        <f>(AK278*$D278*$E278*$G278*$J278*$AL$12)</f>
        <v>39356.856</v>
      </c>
      <c r="AM278" s="72">
        <v>0</v>
      </c>
      <c r="AN278" s="77">
        <f>(AM278*$D278*$E278*$G278*$J278*$AN$12)</f>
        <v>0</v>
      </c>
      <c r="AO278" s="72"/>
      <c r="AP278" s="71">
        <f>(AO278*$D278*$E278*$G278*$I278*$AP$12)</f>
        <v>0</v>
      </c>
      <c r="AQ278" s="72"/>
      <c r="AR278" s="72">
        <f>(AQ278*$D278*$E278*$G278*$I278*$AR$12)</f>
        <v>0</v>
      </c>
      <c r="AS278" s="72"/>
      <c r="AT278" s="72">
        <f>(AS278*$D278*$E278*$G278*$I278*$AT$12)</f>
        <v>0</v>
      </c>
      <c r="AU278" s="72">
        <v>0</v>
      </c>
      <c r="AV278" s="71">
        <f>(AU278*$D278*$E278*$G278*$I278*$AV$12)</f>
        <v>0</v>
      </c>
      <c r="AW278" s="72">
        <v>0</v>
      </c>
      <c r="AX278" s="71">
        <f>(AW278*$D278*$E278*$G278*$I278*$AX$12)</f>
        <v>0</v>
      </c>
      <c r="AY278" s="72">
        <v>0</v>
      </c>
      <c r="AZ278" s="71">
        <f>(AY278*$D278*$E278*$G278*$I278*$AZ$12)</f>
        <v>0</v>
      </c>
      <c r="BA278" s="72"/>
      <c r="BB278" s="71">
        <f>(BA278*$D278*$E278*$G278*$I278*$BB$12)</f>
        <v>0</v>
      </c>
      <c r="BC278" s="72">
        <v>3</v>
      </c>
      <c r="BD278" s="71">
        <f>(BC278*$D278*$E278*$G278*$I278*$BD$12)</f>
        <v>98392.14</v>
      </c>
      <c r="BE278" s="72">
        <v>9</v>
      </c>
      <c r="BF278" s="71">
        <f>(BE278*$D278*$E278*$G278*$J278*$BF$12)</f>
        <v>322010.64</v>
      </c>
      <c r="BG278" s="72">
        <v>241</v>
      </c>
      <c r="BH278" s="71">
        <f>(BG278*$D278*$E278*$G278*$J278*$BH$12)</f>
        <v>8622729.3599999994</v>
      </c>
      <c r="BI278" s="72">
        <v>0</v>
      </c>
      <c r="BJ278" s="71">
        <f>(BI278*$D278*$E278*$G278*$J278*$BJ$12)</f>
        <v>0</v>
      </c>
      <c r="BK278" s="72">
        <v>0</v>
      </c>
      <c r="BL278" s="71">
        <f>(BK278*$D278*$E278*$G278*$J278*$BL$12)</f>
        <v>0</v>
      </c>
      <c r="BM278" s="72">
        <f>44-4</f>
        <v>40</v>
      </c>
      <c r="BN278" s="71">
        <f>(BM278*$D278*$E278*$G278*$J278*$BN$12)</f>
        <v>1574274.24</v>
      </c>
      <c r="BO278" s="72">
        <v>3</v>
      </c>
      <c r="BP278" s="71">
        <f>(BO278*$D278*$E278*$G278*$J278*$BP$12)</f>
        <v>107336.87999999999</v>
      </c>
      <c r="BQ278" s="72">
        <v>9</v>
      </c>
      <c r="BR278" s="71">
        <f>(BQ278*$D278*$E278*$G278*$J278*$BR$12)</f>
        <v>402513.30000000005</v>
      </c>
      <c r="BS278" s="72"/>
      <c r="BT278" s="71">
        <f>(BS278*$D278*$E278*$G278*$J278*$BT$12)</f>
        <v>0</v>
      </c>
      <c r="BU278" s="72">
        <v>1</v>
      </c>
      <c r="BV278" s="71">
        <f>(BU278*$D278*$E278*$G278*$J278*$BV$12)</f>
        <v>44723.7</v>
      </c>
      <c r="BW278" s="72">
        <v>8</v>
      </c>
      <c r="BX278" s="71">
        <f>(BW278*$D278*$E278*$G278*$J278*$BX$12)</f>
        <v>286231.67999999999</v>
      </c>
      <c r="BY278" s="72">
        <v>3</v>
      </c>
      <c r="BZ278" s="79">
        <f>(BY278*$D278*$E278*$G278*$J278*$BZ$12)</f>
        <v>107336.87999999999</v>
      </c>
      <c r="CA278" s="72">
        <v>0</v>
      </c>
      <c r="CB278" s="71">
        <f>(CA278*$D278*$E278*$G278*$I278*$CB$12)</f>
        <v>0</v>
      </c>
      <c r="CC278" s="72">
        <v>0</v>
      </c>
      <c r="CD278" s="71">
        <f>(CC278*$D278*$E278*$G278*$I278*$CD$12)</f>
        <v>0</v>
      </c>
      <c r="CE278" s="72">
        <v>0</v>
      </c>
      <c r="CF278" s="71">
        <f>(CE278*$D278*$E278*$G278*$I278*$CF$12)</f>
        <v>0</v>
      </c>
      <c r="CG278" s="72"/>
      <c r="CH278" s="72">
        <f>(CG278*$D278*$E278*$G278*$I278*$CH$12)</f>
        <v>0</v>
      </c>
      <c r="CI278" s="72"/>
      <c r="CJ278" s="71">
        <f>(CI278*$D278*$E278*$G278*$J278*$CJ$12)</f>
        <v>0</v>
      </c>
      <c r="CK278" s="72">
        <v>0</v>
      </c>
      <c r="CL278" s="71">
        <f>(CK278*$D278*$E278*$G278*$I278*$CL$12)</f>
        <v>0</v>
      </c>
      <c r="CM278" s="72"/>
      <c r="CN278" s="71">
        <f>(CM278*$D278*$E278*$G278*$I278*$CN$12)</f>
        <v>0</v>
      </c>
      <c r="CO278" s="72">
        <v>2</v>
      </c>
      <c r="CP278" s="71">
        <f>(CO278*$D278*$E278*$G278*$I278*$CP$12)</f>
        <v>41742.119999999995</v>
      </c>
      <c r="CQ278" s="72">
        <v>4</v>
      </c>
      <c r="CR278" s="71">
        <f>(CQ278*$D278*$E278*$G278*$I278*$CR$12)</f>
        <v>134767.416</v>
      </c>
      <c r="CS278" s="72">
        <v>25</v>
      </c>
      <c r="CT278" s="71">
        <f>(CS278*$D278*$E278*$G278*$I278*$CT$12)</f>
        <v>842296.35</v>
      </c>
      <c r="CU278" s="72">
        <v>0</v>
      </c>
      <c r="CV278" s="71">
        <f>(CU278*$D278*$E278*$G278*$J278*$CV$12)</f>
        <v>0</v>
      </c>
      <c r="CW278" s="86"/>
      <c r="CX278" s="71">
        <f>(CW278*$D278*$E278*$G278*$J278*$CX$12)</f>
        <v>0</v>
      </c>
      <c r="CY278" s="72"/>
      <c r="CZ278" s="71">
        <f>(CY278*$D278*$E278*$G278*$I278*$CZ$12)</f>
        <v>0</v>
      </c>
      <c r="DA278" s="72">
        <v>0</v>
      </c>
      <c r="DB278" s="77">
        <f>(DA278*$D278*$E278*$G278*$J278*$DB$12)</f>
        <v>0</v>
      </c>
      <c r="DC278" s="72"/>
      <c r="DD278" s="71">
        <f>(DC278*$D278*$E278*$G278*$J278*$DD$12)</f>
        <v>0</v>
      </c>
      <c r="DE278" s="87"/>
      <c r="DF278" s="71">
        <f>(DE278*$D278*$E278*$G278*$J278*$DF$12)</f>
        <v>0</v>
      </c>
      <c r="DG278" s="72"/>
      <c r="DH278" s="71">
        <f>(DG278*$D278*$E278*$G278*$J278*$DH$12)</f>
        <v>0</v>
      </c>
      <c r="DI278" s="72"/>
      <c r="DJ278" s="71">
        <f>(DI278*$D278*$E278*$G278*$K278*$DJ$12)</f>
        <v>0</v>
      </c>
      <c r="DK278" s="72">
        <v>1</v>
      </c>
      <c r="DL278" s="79">
        <f>(DK278*$D278*$E278*$G278*$L278*$DL$12)</f>
        <v>65679.947999999989</v>
      </c>
      <c r="DM278" s="81">
        <f t="shared" si="1450"/>
        <v>1053</v>
      </c>
      <c r="DN278" s="79">
        <f t="shared" si="1450"/>
        <v>35745949.650000006</v>
      </c>
    </row>
    <row r="279" spans="1:118" ht="30" customHeight="1" x14ac:dyDescent="0.25">
      <c r="A279" s="82"/>
      <c r="B279" s="83">
        <v>237</v>
      </c>
      <c r="C279" s="65" t="s">
        <v>403</v>
      </c>
      <c r="D279" s="66">
        <v>22900</v>
      </c>
      <c r="E279" s="84">
        <v>1.37</v>
      </c>
      <c r="F279" s="84"/>
      <c r="G279" s="67">
        <v>1</v>
      </c>
      <c r="H279" s="68"/>
      <c r="I279" s="66">
        <v>1.4</v>
      </c>
      <c r="J279" s="66">
        <v>1.68</v>
      </c>
      <c r="K279" s="66">
        <v>2.23</v>
      </c>
      <c r="L279" s="69">
        <v>2.57</v>
      </c>
      <c r="M279" s="72">
        <v>187</v>
      </c>
      <c r="N279" s="71">
        <f t="shared" si="1503"/>
        <v>9034796.540000001</v>
      </c>
      <c r="O279" s="72">
        <v>1005</v>
      </c>
      <c r="P279" s="72">
        <f>(O279*$D279*$E279*$G279*$I279*$P$12)</f>
        <v>48555992.100000001</v>
      </c>
      <c r="Q279" s="72">
        <v>249</v>
      </c>
      <c r="R279" s="71">
        <f>(Q279*$D279*$E279*$G279*$I279*$R$12)</f>
        <v>12030290.580000002</v>
      </c>
      <c r="S279" s="72"/>
      <c r="T279" s="71">
        <f t="shared" si="1504"/>
        <v>0</v>
      </c>
      <c r="U279" s="72"/>
      <c r="V279" s="71">
        <f>(U279*$D279*$E279*$G279*$I279*$V$12)</f>
        <v>0</v>
      </c>
      <c r="W279" s="72">
        <v>0</v>
      </c>
      <c r="X279" s="71">
        <f>(W279*$D279*$E279*$G279*$I279*$X$12)</f>
        <v>0</v>
      </c>
      <c r="Y279" s="72"/>
      <c r="Z279" s="71">
        <f>(Y279*$D279*$E279*$G279*$I279*$Z$12)</f>
        <v>0</v>
      </c>
      <c r="AA279" s="72">
        <v>0</v>
      </c>
      <c r="AB279" s="71">
        <f>(AA279*$D279*$E279*$G279*$I279*$AB$12)</f>
        <v>0</v>
      </c>
      <c r="AC279" s="72">
        <v>72</v>
      </c>
      <c r="AD279" s="71">
        <f>(AC279*$D279*$E279*$G279*$I279*$AD$12)</f>
        <v>3478638.24</v>
      </c>
      <c r="AE279" s="72">
        <v>0</v>
      </c>
      <c r="AF279" s="71">
        <f>(AE279*$D279*$E279*$G279*$I279*$AF$12)</f>
        <v>0</v>
      </c>
      <c r="AG279" s="72">
        <v>128</v>
      </c>
      <c r="AH279" s="71">
        <f>(AG279*$D279*$E279*$G279*$I279*$AH$12)</f>
        <v>6184245.7600000007</v>
      </c>
      <c r="AI279" s="72">
        <v>9</v>
      </c>
      <c r="AJ279" s="71">
        <f>(AI279*$D279*$E279*$G279*$I279*$AJ$12)</f>
        <v>434829.78</v>
      </c>
      <c r="AK279" s="86"/>
      <c r="AL279" s="71">
        <f>(AK279*$D279*$E279*$G279*$J279*$AL$12)</f>
        <v>0</v>
      </c>
      <c r="AM279" s="72"/>
      <c r="AN279" s="77">
        <f>(AM279*$D279*$E279*$G279*$J279*$AN$12)</f>
        <v>0</v>
      </c>
      <c r="AO279" s="72"/>
      <c r="AP279" s="71">
        <f>(AO279*$D279*$E279*$G279*$I279*$AP$12)</f>
        <v>0</v>
      </c>
      <c r="AQ279" s="72"/>
      <c r="AR279" s="72">
        <f>(AQ279*$D279*$E279*$G279*$I279*$AR$12)</f>
        <v>0</v>
      </c>
      <c r="AS279" s="72">
        <v>55</v>
      </c>
      <c r="AT279" s="72">
        <f>(AS279*$D279*$E279*$G279*$I279*$AT$12)</f>
        <v>2778079.15</v>
      </c>
      <c r="AU279" s="72"/>
      <c r="AV279" s="71">
        <f>(AU279*$D279*$E279*$G279*$I279*$AV$12)</f>
        <v>0</v>
      </c>
      <c r="AW279" s="72"/>
      <c r="AX279" s="71">
        <f>(AW279*$D279*$E279*$G279*$I279*$AX$12)</f>
        <v>0</v>
      </c>
      <c r="AY279" s="72"/>
      <c r="AZ279" s="71">
        <f>(AY279*$D279*$E279*$G279*$I279*$AZ$12)</f>
        <v>0</v>
      </c>
      <c r="BA279" s="72">
        <v>8</v>
      </c>
      <c r="BB279" s="71">
        <f>(BA279*$D279*$E279*$G279*$I279*$BB$12)</f>
        <v>386515.36000000004</v>
      </c>
      <c r="BC279" s="72">
        <v>12</v>
      </c>
      <c r="BD279" s="71">
        <f>(BC279*$D279*$E279*$G279*$I279*$BD$12)</f>
        <v>579773.04</v>
      </c>
      <c r="BE279" s="72">
        <v>159</v>
      </c>
      <c r="BF279" s="71">
        <f>(BE279*$D279*$E279*$G279*$J279*$BF$12)</f>
        <v>8380355.7599999998</v>
      </c>
      <c r="BG279" s="72">
        <v>220</v>
      </c>
      <c r="BH279" s="71">
        <f>(BG279*$D279*$E279*$G279*$J279*$BH$12)</f>
        <v>11595460.800000001</v>
      </c>
      <c r="BI279" s="72">
        <v>0</v>
      </c>
      <c r="BJ279" s="71">
        <f>(BI279*$D279*$E279*$G279*$J279*$BJ$12)</f>
        <v>0</v>
      </c>
      <c r="BK279" s="72">
        <v>0</v>
      </c>
      <c r="BL279" s="71">
        <f>(BK279*$D279*$E279*$G279*$J279*$BL$12)</f>
        <v>0</v>
      </c>
      <c r="BM279" s="72">
        <f>51-10</f>
        <v>41</v>
      </c>
      <c r="BN279" s="71">
        <f>(BM279*$D279*$E279*$G279*$J279*$BN$12)</f>
        <v>2377069.4640000002</v>
      </c>
      <c r="BO279" s="72">
        <v>16</v>
      </c>
      <c r="BP279" s="71">
        <f>(BO279*$D279*$E279*$G279*$J279*$BP$12)</f>
        <v>843306.24000000011</v>
      </c>
      <c r="BQ279" s="72">
        <v>12</v>
      </c>
      <c r="BR279" s="71">
        <f>(BQ279*$D279*$E279*$G279*$J279*$BR$12)</f>
        <v>790599.60000000009</v>
      </c>
      <c r="BS279" s="72"/>
      <c r="BT279" s="71">
        <f>(BS279*$D279*$E279*$G279*$J279*$BT$12)</f>
        <v>0</v>
      </c>
      <c r="BU279" s="72">
        <v>28</v>
      </c>
      <c r="BV279" s="71">
        <f>(BU279*$D279*$E279*$G279*$J279*$BV$12)</f>
        <v>1844732.4000000001</v>
      </c>
      <c r="BW279" s="72">
        <v>79</v>
      </c>
      <c r="BX279" s="71">
        <f>(BW279*$D279*$E279*$G279*$J279*$BX$12)</f>
        <v>4163824.56</v>
      </c>
      <c r="BY279" s="72">
        <v>3</v>
      </c>
      <c r="BZ279" s="79">
        <f>(BY279*$D279*$E279*$G279*$J279*$BZ$12)</f>
        <v>158119.92000000001</v>
      </c>
      <c r="CA279" s="72"/>
      <c r="CB279" s="71">
        <f>(CA279*$D279*$E279*$G279*$I279*$CB$12)</f>
        <v>0</v>
      </c>
      <c r="CC279" s="72"/>
      <c r="CD279" s="71">
        <f>(CC279*$D279*$E279*$G279*$I279*$CD$12)</f>
        <v>0</v>
      </c>
      <c r="CE279" s="72"/>
      <c r="CF279" s="71">
        <f>(CE279*$D279*$E279*$G279*$I279*$CF$12)</f>
        <v>0</v>
      </c>
      <c r="CG279" s="72"/>
      <c r="CH279" s="72">
        <f>(CG279*$D279*$E279*$G279*$I279*$CH$12)</f>
        <v>0</v>
      </c>
      <c r="CI279" s="72"/>
      <c r="CJ279" s="71">
        <f>(CI279*$D279*$E279*$G279*$J279*$CJ$12)</f>
        <v>0</v>
      </c>
      <c r="CK279" s="72">
        <v>0</v>
      </c>
      <c r="CL279" s="71">
        <f>(CK279*$D279*$E279*$G279*$I279*$CL$12)</f>
        <v>0</v>
      </c>
      <c r="CM279" s="72"/>
      <c r="CN279" s="71">
        <f>(CM279*$D279*$E279*$G279*$I279*$CN$12)</f>
        <v>0</v>
      </c>
      <c r="CO279" s="72">
        <v>17</v>
      </c>
      <c r="CP279" s="71">
        <f>(CO279*$D279*$E279*$G279*$I279*$CP$12)</f>
        <v>522674.17999999988</v>
      </c>
      <c r="CQ279" s="72">
        <v>7</v>
      </c>
      <c r="CR279" s="71">
        <f>(CQ279*$D279*$E279*$G279*$I279*$CR$12)</f>
        <v>347424.60200000001</v>
      </c>
      <c r="CS279" s="72">
        <v>17</v>
      </c>
      <c r="CT279" s="71">
        <f>(CS279*$D279*$E279*$G279*$I279*$CT$12)</f>
        <v>843745.46199999982</v>
      </c>
      <c r="CU279" s="72">
        <v>0</v>
      </c>
      <c r="CV279" s="71">
        <f>(CU279*$D279*$E279*$G279*$J279*$CV$12)</f>
        <v>0</v>
      </c>
      <c r="CW279" s="86"/>
      <c r="CX279" s="71">
        <f>(CW279*$D279*$E279*$G279*$J279*$CX$12)</f>
        <v>0</v>
      </c>
      <c r="CY279" s="72"/>
      <c r="CZ279" s="71">
        <f>(CY279*$D279*$E279*$G279*$I279*$CZ$12)</f>
        <v>0</v>
      </c>
      <c r="DA279" s="72">
        <v>0</v>
      </c>
      <c r="DB279" s="77">
        <f>(DA279*$D279*$E279*$G279*$J279*$DB$12)</f>
        <v>0</v>
      </c>
      <c r="DC279" s="72">
        <v>5</v>
      </c>
      <c r="DD279" s="71">
        <f>(DC279*$D279*$E279*$G279*$J279*$DD$12)</f>
        <v>263533.2</v>
      </c>
      <c r="DE279" s="87"/>
      <c r="DF279" s="71">
        <f>(DE279*$D279*$E279*$G279*$J279*$DF$12)</f>
        <v>0</v>
      </c>
      <c r="DG279" s="72">
        <v>4</v>
      </c>
      <c r="DH279" s="71">
        <f>(DG279*$D279*$E279*$G279*$J279*$DH$12)</f>
        <v>238234.0128</v>
      </c>
      <c r="DI279" s="72"/>
      <c r="DJ279" s="71">
        <f>(DI279*$D279*$E279*$G279*$K279*$DJ$12)</f>
        <v>0</v>
      </c>
      <c r="DK279" s="72">
        <v>1</v>
      </c>
      <c r="DL279" s="79">
        <f>(DK279*$D279*$E279*$G279*$L279*$DL$12)</f>
        <v>96754.331999999995</v>
      </c>
      <c r="DM279" s="81">
        <f t="shared" si="1450"/>
        <v>2334</v>
      </c>
      <c r="DN279" s="79">
        <f t="shared" si="1450"/>
        <v>115928995.08280002</v>
      </c>
    </row>
    <row r="280" spans="1:118" ht="30" customHeight="1" x14ac:dyDescent="0.25">
      <c r="A280" s="82"/>
      <c r="B280" s="83">
        <v>238</v>
      </c>
      <c r="C280" s="65" t="s">
        <v>404</v>
      </c>
      <c r="D280" s="66">
        <v>22900</v>
      </c>
      <c r="E280" s="84">
        <v>2.42</v>
      </c>
      <c r="F280" s="84"/>
      <c r="G280" s="130">
        <v>1</v>
      </c>
      <c r="H280" s="131"/>
      <c r="I280" s="66">
        <v>1.4</v>
      </c>
      <c r="J280" s="66">
        <v>1.68</v>
      </c>
      <c r="K280" s="66">
        <v>2.23</v>
      </c>
      <c r="L280" s="69">
        <v>2.57</v>
      </c>
      <c r="M280" s="72">
        <v>166</v>
      </c>
      <c r="N280" s="71">
        <f t="shared" ref="N280:N281" si="1505">(M280*$D280*$E280*$G280*$I280)</f>
        <v>12879143.199999999</v>
      </c>
      <c r="O280" s="72">
        <f>521-230</f>
        <v>291</v>
      </c>
      <c r="P280" s="72">
        <f t="shared" ref="P280:P281" si="1506">(O280*$D280*$E280*$G280*$I280)</f>
        <v>22577293.199999999</v>
      </c>
      <c r="Q280" s="72">
        <v>33</v>
      </c>
      <c r="R280" s="71">
        <f t="shared" ref="R280:R281" si="1507">(Q280*$D280*$E280*$G280*$I280)</f>
        <v>2560311.5999999996</v>
      </c>
      <c r="S280" s="72"/>
      <c r="T280" s="71">
        <f t="shared" ref="T280:T281" si="1508">(S280*$D280*$E280*$G280*$I280)</f>
        <v>0</v>
      </c>
      <c r="U280" s="72"/>
      <c r="V280" s="71">
        <f t="shared" ref="V280:V281" si="1509">(U280*$D280*$E280*$G280*$I280)</f>
        <v>0</v>
      </c>
      <c r="W280" s="72">
        <v>0</v>
      </c>
      <c r="X280" s="71">
        <f t="shared" ref="X280:X281" si="1510">(W280*$D280*$E280*$G280*$I280)</f>
        <v>0</v>
      </c>
      <c r="Y280" s="72"/>
      <c r="Z280" s="71">
        <f t="shared" ref="Z280:Z281" si="1511">(Y280*$D280*$E280*$G280*$I280)</f>
        <v>0</v>
      </c>
      <c r="AA280" s="72">
        <v>0</v>
      </c>
      <c r="AB280" s="71">
        <f t="shared" ref="AB280:AB281" si="1512">(AA280*$D280*$E280*$G280*$I280)</f>
        <v>0</v>
      </c>
      <c r="AC280" s="72">
        <v>7</v>
      </c>
      <c r="AD280" s="71">
        <f t="shared" ref="AD280:AD281" si="1513">(AC280*$D280*$E280*$G280*$I280)</f>
        <v>543096.4</v>
      </c>
      <c r="AE280" s="72">
        <v>0</v>
      </c>
      <c r="AF280" s="71">
        <f t="shared" ref="AF280:AF281" si="1514">(AE280*$D280*$E280*$G280*$I280)</f>
        <v>0</v>
      </c>
      <c r="AG280" s="72">
        <v>3</v>
      </c>
      <c r="AH280" s="71">
        <f t="shared" ref="AH280:AH281" si="1515">(AG280*$D280*$E280*$G280*$I280)</f>
        <v>232755.59999999998</v>
      </c>
      <c r="AI280" s="72"/>
      <c r="AJ280" s="71">
        <f t="shared" ref="AJ280:AJ281" si="1516">(AI280*$D280*$E280*$G280*$I280)</f>
        <v>0</v>
      </c>
      <c r="AK280" s="85"/>
      <c r="AL280" s="71">
        <f t="shared" ref="AL280:AL281" si="1517">(AK280*$D280*$E280*$G280*$J280)</f>
        <v>0</v>
      </c>
      <c r="AM280" s="72">
        <v>0</v>
      </c>
      <c r="AN280" s="77">
        <f t="shared" ref="AN280:AN281" si="1518">(AM280*$D280*$E280*$G280*$J280)</f>
        <v>0</v>
      </c>
      <c r="AO280" s="72"/>
      <c r="AP280" s="71">
        <f t="shared" ref="AP280:AP281" si="1519">(AO280*$D280*$E280*$G280*$I280)</f>
        <v>0</v>
      </c>
      <c r="AQ280" s="72"/>
      <c r="AR280" s="72">
        <f t="shared" ref="AR280:AR281" si="1520">(AQ280*$D280*$E280*$G280*$I280)</f>
        <v>0</v>
      </c>
      <c r="AS280" s="72"/>
      <c r="AT280" s="72">
        <f t="shared" ref="AT280:AT281" si="1521">(AS280*$D280*$E280*$G280*$I280)</f>
        <v>0</v>
      </c>
      <c r="AU280" s="72"/>
      <c r="AV280" s="71">
        <f t="shared" ref="AV280:AV281" si="1522">(AU280*$D280*$E280*$G280*$I280)</f>
        <v>0</v>
      </c>
      <c r="AW280" s="72"/>
      <c r="AX280" s="71">
        <f t="shared" ref="AX280:AX281" si="1523">(AW280*$D280*$E280*$G280*$I280)</f>
        <v>0</v>
      </c>
      <c r="AY280" s="72"/>
      <c r="AZ280" s="71">
        <f t="shared" ref="AZ280:AZ281" si="1524">(AY280*$D280*$E280*$G280*$I280)</f>
        <v>0</v>
      </c>
      <c r="BA280" s="72"/>
      <c r="BB280" s="71">
        <f t="shared" ref="BB280:BB281" si="1525">(BA280*$D280*$E280*$G280*$I280)</f>
        <v>0</v>
      </c>
      <c r="BC280" s="72">
        <v>1</v>
      </c>
      <c r="BD280" s="71">
        <f t="shared" ref="BD280:BD281" si="1526">(BC280*$D280*$E280*$G280*$I280)</f>
        <v>77585.2</v>
      </c>
      <c r="BE280" s="72">
        <v>5</v>
      </c>
      <c r="BF280" s="71">
        <f t="shared" ref="BF280:BF281" si="1527">(BE280*$D280*$E280*$G280*$J280)</f>
        <v>465511.2</v>
      </c>
      <c r="BG280" s="72">
        <v>83</v>
      </c>
      <c r="BH280" s="71">
        <f t="shared" ref="BH280:BH281" si="1528">(BG280*$D280*$E280*$G280*$J280)</f>
        <v>7727485.9199999999</v>
      </c>
      <c r="BI280" s="72">
        <v>0</v>
      </c>
      <c r="BJ280" s="71">
        <f t="shared" ref="BJ280:BJ281" si="1529">(BI280*$D280*$E280*$G280*$J280)</f>
        <v>0</v>
      </c>
      <c r="BK280" s="72">
        <v>0</v>
      </c>
      <c r="BL280" s="71">
        <f t="shared" ref="BL280:BL281" si="1530">(BK280*$D280*$E280*$G280*$J280)</f>
        <v>0</v>
      </c>
      <c r="BM280" s="72">
        <f>7-2</f>
        <v>5</v>
      </c>
      <c r="BN280" s="71">
        <f t="shared" ref="BN280:BN281" si="1531">(BM280*$D280*$E280*$G280*$J280)</f>
        <v>465511.2</v>
      </c>
      <c r="BO280" s="72">
        <v>16</v>
      </c>
      <c r="BP280" s="71">
        <f t="shared" ref="BP280:BP281" si="1532">(BO280*$D280*$E280*$G280*$J280)</f>
        <v>1489635.8399999999</v>
      </c>
      <c r="BQ280" s="72"/>
      <c r="BR280" s="71">
        <f t="shared" ref="BR280:BR281" si="1533">(BQ280*$D280*$E280*$G280*$J280)</f>
        <v>0</v>
      </c>
      <c r="BS280" s="72"/>
      <c r="BT280" s="71">
        <f t="shared" ref="BT280:BT281" si="1534">(BS280*$D280*$E280*$G280*$J280)</f>
        <v>0</v>
      </c>
      <c r="BU280" s="72">
        <v>9</v>
      </c>
      <c r="BV280" s="71">
        <f t="shared" ref="BV280:BV281" si="1535">(BU280*$D280*$E280*$G280*$J280)</f>
        <v>837920.15999999992</v>
      </c>
      <c r="BW280" s="72">
        <v>5</v>
      </c>
      <c r="BX280" s="71">
        <f t="shared" ref="BX280:BX281" si="1536">(BW280*$D280*$E280*$G280*$J280)</f>
        <v>465511.2</v>
      </c>
      <c r="BY280" s="72"/>
      <c r="BZ280" s="79">
        <f t="shared" ref="BZ280:BZ281" si="1537">(BY280*$D280*$E280*$G280*$J280)</f>
        <v>0</v>
      </c>
      <c r="CA280" s="72"/>
      <c r="CB280" s="71">
        <f t="shared" ref="CB280:CB281" si="1538">(CA280*$D280*$E280*$G280*$I280)</f>
        <v>0</v>
      </c>
      <c r="CC280" s="72"/>
      <c r="CD280" s="71">
        <f t="shared" ref="CD280:CD281" si="1539">(CC280*$D280*$E280*$G280*$I280)</f>
        <v>0</v>
      </c>
      <c r="CE280" s="72"/>
      <c r="CF280" s="71">
        <f t="shared" ref="CF280:CF281" si="1540">(CE280*$D280*$E280*$G280*$I280)</f>
        <v>0</v>
      </c>
      <c r="CG280" s="72"/>
      <c r="CH280" s="72">
        <f t="shared" ref="CH280:CH281" si="1541">(CG280*$D280*$E280*$G280*$I280)</f>
        <v>0</v>
      </c>
      <c r="CI280" s="72"/>
      <c r="CJ280" s="71">
        <f t="shared" ref="CJ280:CJ281" si="1542">(CI280*$D280*$E280*$G280*$J280)</f>
        <v>0</v>
      </c>
      <c r="CK280" s="72">
        <v>0</v>
      </c>
      <c r="CL280" s="71">
        <f t="shared" ref="CL280:CL281" si="1543">(CK280*$D280*$E280*$G280*$I280)</f>
        <v>0</v>
      </c>
      <c r="CM280" s="72"/>
      <c r="CN280" s="71">
        <f t="shared" ref="CN280:CN281" si="1544">(CM280*$D280*$E280*$G280*$I280)</f>
        <v>0</v>
      </c>
      <c r="CO280" s="72"/>
      <c r="CP280" s="71">
        <f t="shared" ref="CP280:CP281" si="1545">(CO280*$D280*$E280*$G280*$I280)</f>
        <v>0</v>
      </c>
      <c r="CQ280" s="72"/>
      <c r="CR280" s="71">
        <f t="shared" ref="CR280:CR281" si="1546">(CQ280*$D280*$E280*$G280*$I280)</f>
        <v>0</v>
      </c>
      <c r="CS280" s="72"/>
      <c r="CT280" s="71">
        <f t="shared" ref="CT280:CT281" si="1547">(CS280*$D280*$E280*$G280*$I280)</f>
        <v>0</v>
      </c>
      <c r="CU280" s="72">
        <v>0</v>
      </c>
      <c r="CV280" s="71">
        <f t="shared" ref="CV280:CV281" si="1548">(CU280*$D280*$E280*$G280*$J280)</f>
        <v>0</v>
      </c>
      <c r="CW280" s="86"/>
      <c r="CX280" s="71">
        <f t="shared" ref="CX280:CX281" si="1549">(CW280*$D280*$E280*$G280*$J280)</f>
        <v>0</v>
      </c>
      <c r="CY280" s="72"/>
      <c r="CZ280" s="71">
        <f t="shared" ref="CZ280:CZ281" si="1550">(CY280*$D280*$E280*$G280*$I280)</f>
        <v>0</v>
      </c>
      <c r="DA280" s="72">
        <v>0</v>
      </c>
      <c r="DB280" s="77">
        <f t="shared" ref="DB280:DB281" si="1551">(DA280*$D280*$E280*$G280*$J280)</f>
        <v>0</v>
      </c>
      <c r="DC280" s="72">
        <v>0</v>
      </c>
      <c r="DD280" s="71">
        <f t="shared" ref="DD280:DD281" si="1552">(DC280*$D280*$E280*$G280*$J280)</f>
        <v>0</v>
      </c>
      <c r="DE280" s="87"/>
      <c r="DF280" s="71">
        <f t="shared" ref="DF280:DF281" si="1553">(DE280*$D280*$E280*$G280*$J280)</f>
        <v>0</v>
      </c>
      <c r="DG280" s="72"/>
      <c r="DH280" s="71">
        <f t="shared" ref="DH280:DH281" si="1554">(DG280*$D280*$E280*$G280*$J280)</f>
        <v>0</v>
      </c>
      <c r="DI280" s="72"/>
      <c r="DJ280" s="71">
        <f t="shared" ref="DJ280:DJ281" si="1555">(DI280*$D280*$E280*$G280*$K280)</f>
        <v>0</v>
      </c>
      <c r="DK280" s="72"/>
      <c r="DL280" s="79">
        <f t="shared" ref="DL280:DL281" si="1556">(DK280*$D280*$E280*$G280*$L280)</f>
        <v>0</v>
      </c>
      <c r="DM280" s="81">
        <f t="shared" si="1450"/>
        <v>624</v>
      </c>
      <c r="DN280" s="79">
        <f t="shared" si="1450"/>
        <v>50321760.720000014</v>
      </c>
    </row>
    <row r="281" spans="1:118" ht="30" customHeight="1" x14ac:dyDescent="0.25">
      <c r="A281" s="82"/>
      <c r="B281" s="83">
        <v>239</v>
      </c>
      <c r="C281" s="65" t="s">
        <v>405</v>
      </c>
      <c r="D281" s="66">
        <v>22900</v>
      </c>
      <c r="E281" s="84">
        <v>3.15</v>
      </c>
      <c r="F281" s="84"/>
      <c r="G281" s="130">
        <v>1</v>
      </c>
      <c r="H281" s="131"/>
      <c r="I281" s="66">
        <v>1.4</v>
      </c>
      <c r="J281" s="66">
        <v>1.68</v>
      </c>
      <c r="K281" s="66">
        <v>2.23</v>
      </c>
      <c r="L281" s="69">
        <v>2.57</v>
      </c>
      <c r="M281" s="72">
        <v>50</v>
      </c>
      <c r="N281" s="71">
        <f t="shared" si="1505"/>
        <v>5049450</v>
      </c>
      <c r="O281" s="72">
        <v>1479</v>
      </c>
      <c r="P281" s="72">
        <f t="shared" si="1506"/>
        <v>149362731</v>
      </c>
      <c r="Q281" s="72">
        <v>43</v>
      </c>
      <c r="R281" s="71">
        <f t="shared" si="1507"/>
        <v>4342527</v>
      </c>
      <c r="S281" s="72"/>
      <c r="T281" s="71">
        <f t="shared" si="1508"/>
        <v>0</v>
      </c>
      <c r="U281" s="72">
        <v>0</v>
      </c>
      <c r="V281" s="71">
        <f t="shared" si="1509"/>
        <v>0</v>
      </c>
      <c r="W281" s="72">
        <v>0</v>
      </c>
      <c r="X281" s="71">
        <f t="shared" si="1510"/>
        <v>0</v>
      </c>
      <c r="Y281" s="72"/>
      <c r="Z281" s="71">
        <f t="shared" si="1511"/>
        <v>0</v>
      </c>
      <c r="AA281" s="72">
        <v>0</v>
      </c>
      <c r="AB281" s="71">
        <f t="shared" si="1512"/>
        <v>0</v>
      </c>
      <c r="AC281" s="72">
        <v>35</v>
      </c>
      <c r="AD281" s="71">
        <f t="shared" si="1513"/>
        <v>3534615</v>
      </c>
      <c r="AE281" s="72">
        <v>0</v>
      </c>
      <c r="AF281" s="71">
        <f t="shared" si="1514"/>
        <v>0</v>
      </c>
      <c r="AG281" s="72"/>
      <c r="AH281" s="71">
        <f t="shared" si="1515"/>
        <v>0</v>
      </c>
      <c r="AI281" s="72"/>
      <c r="AJ281" s="71">
        <f t="shared" si="1516"/>
        <v>0</v>
      </c>
      <c r="AK281" s="86"/>
      <c r="AL281" s="71">
        <f t="shared" si="1517"/>
        <v>0</v>
      </c>
      <c r="AM281" s="72">
        <v>0</v>
      </c>
      <c r="AN281" s="77">
        <f t="shared" si="1518"/>
        <v>0</v>
      </c>
      <c r="AO281" s="72"/>
      <c r="AP281" s="71">
        <f t="shared" si="1519"/>
        <v>0</v>
      </c>
      <c r="AQ281" s="72">
        <v>0</v>
      </c>
      <c r="AR281" s="72">
        <f t="shared" si="1520"/>
        <v>0</v>
      </c>
      <c r="AS281" s="72"/>
      <c r="AT281" s="72">
        <f t="shared" si="1521"/>
        <v>0</v>
      </c>
      <c r="AU281" s="72"/>
      <c r="AV281" s="71">
        <f t="shared" si="1522"/>
        <v>0</v>
      </c>
      <c r="AW281" s="72"/>
      <c r="AX281" s="71">
        <f t="shared" si="1523"/>
        <v>0</v>
      </c>
      <c r="AY281" s="72"/>
      <c r="AZ281" s="71">
        <f t="shared" si="1524"/>
        <v>0</v>
      </c>
      <c r="BA281" s="72"/>
      <c r="BB281" s="71">
        <f t="shared" si="1525"/>
        <v>0</v>
      </c>
      <c r="BC281" s="72"/>
      <c r="BD281" s="71">
        <f t="shared" si="1526"/>
        <v>0</v>
      </c>
      <c r="BE281" s="72">
        <v>70</v>
      </c>
      <c r="BF281" s="71">
        <f t="shared" si="1527"/>
        <v>8483076</v>
      </c>
      <c r="BG281" s="72">
        <v>289</v>
      </c>
      <c r="BH281" s="71">
        <f t="shared" si="1528"/>
        <v>35022985.199999996</v>
      </c>
      <c r="BI281" s="72">
        <v>0</v>
      </c>
      <c r="BJ281" s="71">
        <f t="shared" si="1529"/>
        <v>0</v>
      </c>
      <c r="BK281" s="72">
        <v>0</v>
      </c>
      <c r="BL281" s="71">
        <f t="shared" si="1530"/>
        <v>0</v>
      </c>
      <c r="BM281" s="72">
        <f>1+5</f>
        <v>6</v>
      </c>
      <c r="BN281" s="71">
        <f t="shared" si="1531"/>
        <v>727120.79999999993</v>
      </c>
      <c r="BO281" s="72">
        <v>7</v>
      </c>
      <c r="BP281" s="71">
        <f t="shared" si="1532"/>
        <v>848307.6</v>
      </c>
      <c r="BQ281" s="72"/>
      <c r="BR281" s="71">
        <f t="shared" si="1533"/>
        <v>0</v>
      </c>
      <c r="BS281" s="72"/>
      <c r="BT281" s="71">
        <f t="shared" si="1534"/>
        <v>0</v>
      </c>
      <c r="BU281" s="72"/>
      <c r="BV281" s="71">
        <f t="shared" si="1535"/>
        <v>0</v>
      </c>
      <c r="BW281" s="72">
        <v>1</v>
      </c>
      <c r="BX281" s="71">
        <f t="shared" si="1536"/>
        <v>121186.79999999999</v>
      </c>
      <c r="BY281" s="72"/>
      <c r="BZ281" s="79">
        <f t="shared" si="1537"/>
        <v>0</v>
      </c>
      <c r="CA281" s="72"/>
      <c r="CB281" s="71">
        <f t="shared" si="1538"/>
        <v>0</v>
      </c>
      <c r="CC281" s="72"/>
      <c r="CD281" s="71">
        <f t="shared" si="1539"/>
        <v>0</v>
      </c>
      <c r="CE281" s="72"/>
      <c r="CF281" s="71">
        <f t="shared" si="1540"/>
        <v>0</v>
      </c>
      <c r="CG281" s="72"/>
      <c r="CH281" s="72">
        <f t="shared" si="1541"/>
        <v>0</v>
      </c>
      <c r="CI281" s="72"/>
      <c r="CJ281" s="71">
        <f t="shared" si="1542"/>
        <v>0</v>
      </c>
      <c r="CK281" s="72">
        <v>0</v>
      </c>
      <c r="CL281" s="71">
        <f t="shared" si="1543"/>
        <v>0</v>
      </c>
      <c r="CM281" s="72"/>
      <c r="CN281" s="71">
        <f t="shared" si="1544"/>
        <v>0</v>
      </c>
      <c r="CO281" s="72"/>
      <c r="CP281" s="71">
        <f t="shared" si="1545"/>
        <v>0</v>
      </c>
      <c r="CQ281" s="72"/>
      <c r="CR281" s="71">
        <f t="shared" si="1546"/>
        <v>0</v>
      </c>
      <c r="CS281" s="72"/>
      <c r="CT281" s="71">
        <f t="shared" si="1547"/>
        <v>0</v>
      </c>
      <c r="CU281" s="72">
        <v>0</v>
      </c>
      <c r="CV281" s="71">
        <f t="shared" si="1548"/>
        <v>0</v>
      </c>
      <c r="CW281" s="86"/>
      <c r="CX281" s="71">
        <f t="shared" si="1549"/>
        <v>0</v>
      </c>
      <c r="CY281" s="72"/>
      <c r="CZ281" s="71">
        <f t="shared" si="1550"/>
        <v>0</v>
      </c>
      <c r="DA281" s="72">
        <v>0</v>
      </c>
      <c r="DB281" s="77">
        <f t="shared" si="1551"/>
        <v>0</v>
      </c>
      <c r="DC281" s="72">
        <v>0</v>
      </c>
      <c r="DD281" s="71">
        <f t="shared" si="1552"/>
        <v>0</v>
      </c>
      <c r="DE281" s="87"/>
      <c r="DF281" s="71">
        <f t="shared" si="1553"/>
        <v>0</v>
      </c>
      <c r="DG281" s="72"/>
      <c r="DH281" s="71">
        <f t="shared" si="1554"/>
        <v>0</v>
      </c>
      <c r="DI281" s="72"/>
      <c r="DJ281" s="71">
        <f t="shared" si="1555"/>
        <v>0</v>
      </c>
      <c r="DK281" s="72">
        <v>3</v>
      </c>
      <c r="DL281" s="79">
        <f t="shared" si="1556"/>
        <v>556160.85</v>
      </c>
      <c r="DM281" s="81">
        <f t="shared" si="1450"/>
        <v>1983</v>
      </c>
      <c r="DN281" s="79">
        <f t="shared" si="1450"/>
        <v>208048160.25</v>
      </c>
    </row>
    <row r="282" spans="1:118" ht="15.75" customHeight="1" x14ac:dyDescent="0.25">
      <c r="A282" s="82">
        <v>30</v>
      </c>
      <c r="B282" s="146"/>
      <c r="C282" s="144" t="s">
        <v>406</v>
      </c>
      <c r="D282" s="66">
        <v>22900</v>
      </c>
      <c r="E282" s="162">
        <v>1.2</v>
      </c>
      <c r="F282" s="162"/>
      <c r="G282" s="67">
        <v>1</v>
      </c>
      <c r="H282" s="68"/>
      <c r="I282" s="66">
        <v>1.4</v>
      </c>
      <c r="J282" s="66">
        <v>1.68</v>
      </c>
      <c r="K282" s="66">
        <v>2.23</v>
      </c>
      <c r="L282" s="69">
        <v>2.57</v>
      </c>
      <c r="M282" s="92">
        <f>SUM(M283:M297)</f>
        <v>1272</v>
      </c>
      <c r="N282" s="92">
        <f t="shared" ref="N282:BY282" si="1557">SUM(N283:N297)</f>
        <v>66307101.140000001</v>
      </c>
      <c r="O282" s="92">
        <f t="shared" si="1557"/>
        <v>5</v>
      </c>
      <c r="P282" s="92">
        <f t="shared" si="1557"/>
        <v>197489.6</v>
      </c>
      <c r="Q282" s="92">
        <f t="shared" si="1557"/>
        <v>515</v>
      </c>
      <c r="R282" s="92">
        <f t="shared" si="1557"/>
        <v>13862711.940000001</v>
      </c>
      <c r="S282" s="92">
        <f t="shared" si="1557"/>
        <v>17</v>
      </c>
      <c r="T282" s="92">
        <f t="shared" si="1557"/>
        <v>440190.47916666674</v>
      </c>
      <c r="U282" s="92">
        <f t="shared" si="1557"/>
        <v>130</v>
      </c>
      <c r="V282" s="92">
        <f t="shared" si="1557"/>
        <v>9621334.2400000002</v>
      </c>
      <c r="W282" s="92">
        <f t="shared" si="1557"/>
        <v>0</v>
      </c>
      <c r="X282" s="92">
        <f t="shared" si="1557"/>
        <v>0</v>
      </c>
      <c r="Y282" s="92">
        <f t="shared" si="1557"/>
        <v>0</v>
      </c>
      <c r="Z282" s="92">
        <f t="shared" si="1557"/>
        <v>0</v>
      </c>
      <c r="AA282" s="92">
        <f t="shared" si="1557"/>
        <v>0</v>
      </c>
      <c r="AB282" s="92">
        <f t="shared" si="1557"/>
        <v>0</v>
      </c>
      <c r="AC282" s="92">
        <f t="shared" si="1557"/>
        <v>119</v>
      </c>
      <c r="AD282" s="92">
        <f t="shared" si="1557"/>
        <v>5940942.4199999999</v>
      </c>
      <c r="AE282" s="92">
        <f t="shared" si="1557"/>
        <v>0</v>
      </c>
      <c r="AF282" s="92">
        <f t="shared" si="1557"/>
        <v>0</v>
      </c>
      <c r="AG282" s="92">
        <f t="shared" si="1557"/>
        <v>0</v>
      </c>
      <c r="AH282" s="92">
        <f t="shared" si="1557"/>
        <v>0</v>
      </c>
      <c r="AI282" s="92">
        <f t="shared" si="1557"/>
        <v>1744</v>
      </c>
      <c r="AJ282" s="92">
        <f t="shared" si="1557"/>
        <v>67335326.254000008</v>
      </c>
      <c r="AK282" s="92">
        <f t="shared" si="1557"/>
        <v>17</v>
      </c>
      <c r="AL282" s="92">
        <f t="shared" si="1557"/>
        <v>1569649.9055999999</v>
      </c>
      <c r="AM282" s="92">
        <f t="shared" si="1557"/>
        <v>88</v>
      </c>
      <c r="AN282" s="92">
        <f t="shared" si="1557"/>
        <v>3112192.4400000004</v>
      </c>
      <c r="AO282" s="92">
        <v>20</v>
      </c>
      <c r="AP282" s="92">
        <f t="shared" si="1557"/>
        <v>490518</v>
      </c>
      <c r="AQ282" s="92">
        <f t="shared" si="1557"/>
        <v>46</v>
      </c>
      <c r="AR282" s="92">
        <f t="shared" si="1557"/>
        <v>2114456.3859999999</v>
      </c>
      <c r="AS282" s="92">
        <f t="shared" si="1557"/>
        <v>89</v>
      </c>
      <c r="AT282" s="92">
        <f t="shared" si="1557"/>
        <v>3014778.129999999</v>
      </c>
      <c r="AU282" s="92">
        <f t="shared" si="1557"/>
        <v>0</v>
      </c>
      <c r="AV282" s="92">
        <f t="shared" si="1557"/>
        <v>0</v>
      </c>
      <c r="AW282" s="92">
        <f t="shared" si="1557"/>
        <v>0</v>
      </c>
      <c r="AX282" s="92">
        <f t="shared" si="1557"/>
        <v>0</v>
      </c>
      <c r="AY282" s="92">
        <f t="shared" si="1557"/>
        <v>0</v>
      </c>
      <c r="AZ282" s="92">
        <f t="shared" si="1557"/>
        <v>0</v>
      </c>
      <c r="BA282" s="92">
        <f t="shared" si="1557"/>
        <v>132</v>
      </c>
      <c r="BB282" s="92">
        <f t="shared" si="1557"/>
        <v>2796465.5600000005</v>
      </c>
      <c r="BC282" s="92">
        <f t="shared" si="1557"/>
        <v>126</v>
      </c>
      <c r="BD282" s="92">
        <f t="shared" si="1557"/>
        <v>2904475.7</v>
      </c>
      <c r="BE282" s="92">
        <f t="shared" si="1557"/>
        <v>1202</v>
      </c>
      <c r="BF282" s="92">
        <f t="shared" si="1557"/>
        <v>57081175.703999996</v>
      </c>
      <c r="BG282" s="92">
        <f t="shared" si="1557"/>
        <v>37</v>
      </c>
      <c r="BH282" s="92">
        <f t="shared" si="1557"/>
        <v>1354137.456</v>
      </c>
      <c r="BI282" s="92">
        <f t="shared" si="1557"/>
        <v>203</v>
      </c>
      <c r="BJ282" s="92">
        <f t="shared" si="1557"/>
        <v>7261570.7639999995</v>
      </c>
      <c r="BK282" s="92">
        <f t="shared" si="1557"/>
        <v>0</v>
      </c>
      <c r="BL282" s="92">
        <f t="shared" si="1557"/>
        <v>0</v>
      </c>
      <c r="BM282" s="92">
        <f t="shared" si="1557"/>
        <v>367</v>
      </c>
      <c r="BN282" s="92">
        <f t="shared" si="1557"/>
        <v>11256164.690400003</v>
      </c>
      <c r="BO282" s="92">
        <f t="shared" si="1557"/>
        <v>182</v>
      </c>
      <c r="BP282" s="92">
        <f t="shared" si="1557"/>
        <v>4820541.5999999996</v>
      </c>
      <c r="BQ282" s="92">
        <f t="shared" si="1557"/>
        <v>113</v>
      </c>
      <c r="BR282" s="92">
        <f t="shared" si="1557"/>
        <v>3435453.42</v>
      </c>
      <c r="BS282" s="92">
        <f t="shared" si="1557"/>
        <v>77</v>
      </c>
      <c r="BT282" s="92">
        <f t="shared" si="1557"/>
        <v>2081566.0319999999</v>
      </c>
      <c r="BU282" s="92">
        <f t="shared" si="1557"/>
        <v>191</v>
      </c>
      <c r="BV282" s="92">
        <f t="shared" si="1557"/>
        <v>6425208.7199999988</v>
      </c>
      <c r="BW282" s="92">
        <f t="shared" si="1557"/>
        <v>215</v>
      </c>
      <c r="BX282" s="92">
        <f t="shared" si="1557"/>
        <v>5835817.6800000006</v>
      </c>
      <c r="BY282" s="92">
        <f t="shared" si="1557"/>
        <v>162</v>
      </c>
      <c r="BZ282" s="92">
        <f t="shared" ref="BZ282:DN282" si="1558">SUM(BZ283:BZ297)</f>
        <v>4462328.8079999993</v>
      </c>
      <c r="CA282" s="92">
        <f t="shared" si="1558"/>
        <v>2</v>
      </c>
      <c r="CB282" s="92">
        <f t="shared" si="1558"/>
        <v>62311.815999999992</v>
      </c>
      <c r="CC282" s="92">
        <f t="shared" si="1558"/>
        <v>129</v>
      </c>
      <c r="CD282" s="92">
        <f t="shared" si="1558"/>
        <v>3931078.5779999993</v>
      </c>
      <c r="CE282" s="92">
        <f t="shared" si="1558"/>
        <v>7</v>
      </c>
      <c r="CF282" s="92">
        <f t="shared" si="1558"/>
        <v>318676.39999999997</v>
      </c>
      <c r="CG282" s="92">
        <f t="shared" si="1558"/>
        <v>0</v>
      </c>
      <c r="CH282" s="92">
        <f t="shared" si="1558"/>
        <v>0</v>
      </c>
      <c r="CI282" s="92">
        <f t="shared" si="1558"/>
        <v>0</v>
      </c>
      <c r="CJ282" s="92">
        <f t="shared" si="1558"/>
        <v>0</v>
      </c>
      <c r="CK282" s="92">
        <f t="shared" si="1558"/>
        <v>22</v>
      </c>
      <c r="CL282" s="92">
        <f t="shared" si="1558"/>
        <v>411009.2</v>
      </c>
      <c r="CM282" s="92">
        <f t="shared" si="1558"/>
        <v>5</v>
      </c>
      <c r="CN282" s="92">
        <f t="shared" si="1558"/>
        <v>96500.599999999991</v>
      </c>
      <c r="CO282" s="92">
        <f t="shared" si="1558"/>
        <v>33</v>
      </c>
      <c r="CP282" s="92">
        <f t="shared" si="1558"/>
        <v>626837.12</v>
      </c>
      <c r="CQ282" s="92">
        <f t="shared" si="1558"/>
        <v>87</v>
      </c>
      <c r="CR282" s="92">
        <f t="shared" si="1558"/>
        <v>2212870.9679999999</v>
      </c>
      <c r="CS282" s="92">
        <f t="shared" si="1558"/>
        <v>198</v>
      </c>
      <c r="CT282" s="92">
        <f t="shared" si="1558"/>
        <v>4783595.6559999995</v>
      </c>
      <c r="CU282" s="92">
        <f t="shared" si="1558"/>
        <v>266</v>
      </c>
      <c r="CV282" s="92">
        <f t="shared" si="1558"/>
        <v>8650429.1999999993</v>
      </c>
      <c r="CW282" s="92">
        <f t="shared" si="1558"/>
        <v>18</v>
      </c>
      <c r="CX282" s="92">
        <f t="shared" si="1558"/>
        <v>535991.90399999998</v>
      </c>
      <c r="CY282" s="92">
        <f t="shared" si="1558"/>
        <v>0</v>
      </c>
      <c r="CZ282" s="92">
        <f t="shared" si="1558"/>
        <v>0</v>
      </c>
      <c r="DA282" s="92">
        <f t="shared" si="1558"/>
        <v>0</v>
      </c>
      <c r="DB282" s="95">
        <f t="shared" si="1558"/>
        <v>0</v>
      </c>
      <c r="DC282" s="92">
        <f t="shared" si="1558"/>
        <v>29</v>
      </c>
      <c r="DD282" s="92">
        <f t="shared" si="1558"/>
        <v>742509.60000000009</v>
      </c>
      <c r="DE282" s="96">
        <f t="shared" si="1558"/>
        <v>16</v>
      </c>
      <c r="DF282" s="92">
        <f t="shared" si="1558"/>
        <v>540608.54399999988</v>
      </c>
      <c r="DG282" s="92">
        <f t="shared" si="1558"/>
        <v>78</v>
      </c>
      <c r="DH282" s="92">
        <f t="shared" si="1558"/>
        <v>2412336.7464000001</v>
      </c>
      <c r="DI282" s="92">
        <v>33</v>
      </c>
      <c r="DJ282" s="92">
        <f t="shared" si="1558"/>
        <v>1317528.6000000001</v>
      </c>
      <c r="DK282" s="92">
        <f t="shared" si="1558"/>
        <v>103</v>
      </c>
      <c r="DL282" s="92">
        <f t="shared" si="1558"/>
        <v>5059121.5860000001</v>
      </c>
      <c r="DM282" s="92">
        <f t="shared" si="1558"/>
        <v>8095</v>
      </c>
      <c r="DN282" s="92">
        <f t="shared" si="1558"/>
        <v>315423003.58756667</v>
      </c>
    </row>
    <row r="283" spans="1:118" ht="30" customHeight="1" x14ac:dyDescent="0.25">
      <c r="A283" s="82"/>
      <c r="B283" s="83">
        <v>240</v>
      </c>
      <c r="C283" s="65" t="s">
        <v>407</v>
      </c>
      <c r="D283" s="66">
        <v>22900</v>
      </c>
      <c r="E283" s="84">
        <v>0.86</v>
      </c>
      <c r="F283" s="84"/>
      <c r="G283" s="67">
        <v>1</v>
      </c>
      <c r="H283" s="68"/>
      <c r="I283" s="66">
        <v>1.4</v>
      </c>
      <c r="J283" s="66">
        <v>1.68</v>
      </c>
      <c r="K283" s="66">
        <v>2.23</v>
      </c>
      <c r="L283" s="69">
        <v>2.57</v>
      </c>
      <c r="M283" s="72">
        <v>180</v>
      </c>
      <c r="N283" s="71">
        <f t="shared" si="1503"/>
        <v>5459176.8000000007</v>
      </c>
      <c r="O283" s="72">
        <v>0</v>
      </c>
      <c r="P283" s="72">
        <f>(O283*$D283*$E283*$G283*$I283*$P$12)</f>
        <v>0</v>
      </c>
      <c r="Q283" s="72">
        <v>271</v>
      </c>
      <c r="R283" s="71">
        <f>(Q283*$D283*$E283*$G283*$I283*$R$12)</f>
        <v>8219093.96</v>
      </c>
      <c r="S283" s="72"/>
      <c r="T283" s="71">
        <f t="shared" ref="T283:T285" si="1559">(S283/12*7*$D283*$E283*$G283*$I283*$T$12)+(S283/12*5*$D283*$E283*$G283*$I283*$T$13)</f>
        <v>0</v>
      </c>
      <c r="U283" s="72">
        <v>0</v>
      </c>
      <c r="V283" s="71">
        <f>(U283*$D283*$E283*$G283*$I283*$V$12)</f>
        <v>0</v>
      </c>
      <c r="W283" s="72">
        <v>0</v>
      </c>
      <c r="X283" s="71">
        <f>(W283*$D283*$E283*$G283*$I283*$X$12)</f>
        <v>0</v>
      </c>
      <c r="Y283" s="72"/>
      <c r="Z283" s="71">
        <f>(Y283*$D283*$E283*$G283*$I283*$Z$12)</f>
        <v>0</v>
      </c>
      <c r="AA283" s="72">
        <v>0</v>
      </c>
      <c r="AB283" s="71">
        <f>(AA283*$D283*$E283*$G283*$I283*$AB$12)</f>
        <v>0</v>
      </c>
      <c r="AC283" s="72">
        <v>30</v>
      </c>
      <c r="AD283" s="71">
        <f>(AC283*$D283*$E283*$G283*$I283*$AD$12)</f>
        <v>909862.8</v>
      </c>
      <c r="AE283" s="72">
        <v>0</v>
      </c>
      <c r="AF283" s="71">
        <f>(AE283*$D283*$E283*$G283*$I283*$AF$12)</f>
        <v>0</v>
      </c>
      <c r="AG283" s="72"/>
      <c r="AH283" s="71">
        <f>(AG283*$D283*$E283*$G283*$I283*$AH$12)</f>
        <v>0</v>
      </c>
      <c r="AI283" s="72">
        <v>250</v>
      </c>
      <c r="AJ283" s="71">
        <f>(AI283*$D283*$E283*$G283*$I283*$AJ$12)</f>
        <v>7582190.0000000009</v>
      </c>
      <c r="AK283" s="85"/>
      <c r="AL283" s="71">
        <f>(AK283*$D283*$E283*$G283*$J283*$AL$12)</f>
        <v>0</v>
      </c>
      <c r="AM283" s="72">
        <v>40</v>
      </c>
      <c r="AN283" s="77">
        <f>(AM283*$D283*$E283*$G283*$J283*$AN$12)</f>
        <v>1455780.4800000002</v>
      </c>
      <c r="AO283" s="72">
        <v>10</v>
      </c>
      <c r="AP283" s="71">
        <f>(AO283*$D283*$E283*$G283*$I283*$AP$12)</f>
        <v>275716</v>
      </c>
      <c r="AQ283" s="72">
        <v>1</v>
      </c>
      <c r="AR283" s="72">
        <f>(AQ283*$D283*$E283*$G283*$I283*$AR$12)</f>
        <v>24814.44</v>
      </c>
      <c r="AS283" s="72">
        <v>69</v>
      </c>
      <c r="AT283" s="72">
        <f>(AS283*$D283*$E283*$G283*$I283*$AT$12)</f>
        <v>2187806.4599999995</v>
      </c>
      <c r="AU283" s="72">
        <v>0</v>
      </c>
      <c r="AV283" s="71">
        <f>(AU283*$D283*$E283*$G283*$I283*$AV$12)</f>
        <v>0</v>
      </c>
      <c r="AW283" s="72">
        <v>0</v>
      </c>
      <c r="AX283" s="71">
        <f>(AW283*$D283*$E283*$G283*$I283*$AX$12)</f>
        <v>0</v>
      </c>
      <c r="AY283" s="72">
        <v>0</v>
      </c>
      <c r="AZ283" s="71">
        <f>(AY283*$D283*$E283*$G283*$I283*$AZ$12)</f>
        <v>0</v>
      </c>
      <c r="BA283" s="72">
        <v>28</v>
      </c>
      <c r="BB283" s="71">
        <f>(BA283*$D283*$E283*$G283*$I283*$BB$12)</f>
        <v>849205.28</v>
      </c>
      <c r="BC283" s="72">
        <v>37</v>
      </c>
      <c r="BD283" s="71">
        <f>(BC283*$D283*$E283*$G283*$I283*$BD$12)</f>
        <v>1122164.1200000001</v>
      </c>
      <c r="BE283" s="72">
        <v>113</v>
      </c>
      <c r="BF283" s="71">
        <f>(BE283*$D283*$E283*$G283*$J283*$BF$12)</f>
        <v>3738708.96</v>
      </c>
      <c r="BG283" s="72">
        <v>20</v>
      </c>
      <c r="BH283" s="71">
        <f>(BG283*$D283*$E283*$G283*$J283*$BH$12)</f>
        <v>661718.4</v>
      </c>
      <c r="BI283" s="72">
        <v>148</v>
      </c>
      <c r="BJ283" s="71">
        <f>(BI283*$D283*$E283*$G283*$J283*$BJ$12)</f>
        <v>5631223.5839999998</v>
      </c>
      <c r="BK283" s="72">
        <v>0</v>
      </c>
      <c r="BL283" s="71">
        <f>(BK283*$D283*$E283*$G283*$J283*$BL$12)</f>
        <v>0</v>
      </c>
      <c r="BM283" s="72">
        <f>141-17</f>
        <v>124</v>
      </c>
      <c r="BN283" s="71">
        <f>(BM283*$D283*$E283*$G283*$J283*$BN$12)</f>
        <v>4512919.4880000008</v>
      </c>
      <c r="BO283" s="72">
        <v>65</v>
      </c>
      <c r="BP283" s="71">
        <f>(BO283*$D283*$E283*$G283*$J283*$BP$12)</f>
        <v>2150584.7999999998</v>
      </c>
      <c r="BQ283" s="72">
        <v>25</v>
      </c>
      <c r="BR283" s="71">
        <f>(BQ283*$D283*$E283*$G283*$J283*$BR$12)</f>
        <v>1033935</v>
      </c>
      <c r="BS283" s="72">
        <v>52</v>
      </c>
      <c r="BT283" s="71">
        <f>(BS283*$D283*$E283*$G283*$J283*$BT$12)</f>
        <v>1548421.0559999999</v>
      </c>
      <c r="BU283" s="72">
        <v>79</v>
      </c>
      <c r="BV283" s="71">
        <f>(BU283*$D283*$E283*$G283*$J283*$BV$12)</f>
        <v>3267234.5999999996</v>
      </c>
      <c r="BW283" s="72">
        <v>65</v>
      </c>
      <c r="BX283" s="71">
        <f>(BW283*$D283*$E283*$G283*$J283*$BX$12)</f>
        <v>2150584.7999999998</v>
      </c>
      <c r="BY283" s="78">
        <f>62+4</f>
        <v>66</v>
      </c>
      <c r="BZ283" s="79">
        <f>(BY283*$D283*$E283*$G283*$J283*$BZ$12)</f>
        <v>2183670.7199999997</v>
      </c>
      <c r="CA283" s="72">
        <v>2</v>
      </c>
      <c r="CB283" s="71">
        <f>(CA283*$D283*$E283*$G283*$I283*$CB$12)</f>
        <v>62311.815999999992</v>
      </c>
      <c r="CC283" s="72">
        <v>120</v>
      </c>
      <c r="CD283" s="71">
        <f>(CC283*$D283*$E283*$G283*$I283*$CD$12)</f>
        <v>3738708.9599999995</v>
      </c>
      <c r="CE283" s="72">
        <v>0</v>
      </c>
      <c r="CF283" s="71">
        <f>(CE283*$D283*$E283*$G283*$I283*$CF$12)</f>
        <v>0</v>
      </c>
      <c r="CG283" s="72"/>
      <c r="CH283" s="72">
        <f>(CG283*$D283*$E283*$G283*$I283*$CH$12)</f>
        <v>0</v>
      </c>
      <c r="CI283" s="72"/>
      <c r="CJ283" s="71">
        <f>(CI283*$D283*$E283*$G283*$J283*$CJ$12)</f>
        <v>0</v>
      </c>
      <c r="CK283" s="72"/>
      <c r="CL283" s="71">
        <f>(CK283*$D283*$E283*$G283*$I283*$CL$12)</f>
        <v>0</v>
      </c>
      <c r="CM283" s="72">
        <v>5</v>
      </c>
      <c r="CN283" s="71">
        <f>(CM283*$D283*$E283*$G283*$I283*$CN$12)</f>
        <v>96500.599999999991</v>
      </c>
      <c r="CO283" s="72">
        <v>20</v>
      </c>
      <c r="CP283" s="71">
        <f>(CO283*$D283*$E283*$G283*$I283*$CP$12)</f>
        <v>386002.39999999997</v>
      </c>
      <c r="CQ283" s="72">
        <v>36</v>
      </c>
      <c r="CR283" s="71">
        <f>(CQ283*$D283*$E283*$G283*$I283*$CR$12)</f>
        <v>1121612.6879999998</v>
      </c>
      <c r="CS283" s="72">
        <v>60</v>
      </c>
      <c r="CT283" s="71">
        <f>(CS283*$D283*$E283*$G283*$I283*$CT$12)</f>
        <v>1869354.4799999997</v>
      </c>
      <c r="CU283" s="72">
        <v>253</v>
      </c>
      <c r="CV283" s="71">
        <f>(CU283*$D283*$E283*$G283*$J283*$CV$12)</f>
        <v>8370737.7599999998</v>
      </c>
      <c r="CW283" s="86">
        <v>18</v>
      </c>
      <c r="CX283" s="71">
        <f>(CW283*$D283*$E283*$G283*$J283*$CX$12)</f>
        <v>535991.90399999998</v>
      </c>
      <c r="CY283" s="72"/>
      <c r="CZ283" s="71">
        <f>(CY283*$D283*$E283*$G283*$I283*$CZ$12)</f>
        <v>0</v>
      </c>
      <c r="DA283" s="72">
        <v>0</v>
      </c>
      <c r="DB283" s="77">
        <f>(DA283*$D283*$E283*$G283*$J283*$DB$12)</f>
        <v>0</v>
      </c>
      <c r="DC283" s="72">
        <v>9</v>
      </c>
      <c r="DD283" s="71">
        <f>(DC283*$D283*$E283*$G283*$J283*$DD$12)</f>
        <v>297773.27999999997</v>
      </c>
      <c r="DE283" s="87">
        <v>9</v>
      </c>
      <c r="DF283" s="71">
        <f>(DE283*$D283*$E283*$G283*$J283*$DF$12)</f>
        <v>357327.93599999993</v>
      </c>
      <c r="DG283" s="72">
        <v>35</v>
      </c>
      <c r="DH283" s="71">
        <f>(DG283*$D283*$E283*$G283*$J283*$DH$12)</f>
        <v>1308548.1359999999</v>
      </c>
      <c r="DI283" s="72">
        <v>11</v>
      </c>
      <c r="DJ283" s="71">
        <f>(DI283*$D283*$E283*$G283*$K283*$DJ$12)</f>
        <v>579712.58400000003</v>
      </c>
      <c r="DK283" s="72">
        <v>49</v>
      </c>
      <c r="DL283" s="79">
        <f>(DK283*$D283*$E283*$G283*$L283*$DL$12)</f>
        <v>2976078.5039999997</v>
      </c>
      <c r="DM283" s="81">
        <f t="shared" ref="DM283:DN297" si="1560">SUM(M283,O283,Q283,S283,U283,W283,Y283,AA283,AC283,AE283,AG283,AI283,AK283,AO283,AQ283,CE283,AS283,AU283,AW283,AY283,BA283,CI283,BC283,BE283,BG283,BK283,AM283,BM283,BO283,BQ283,BS283,BU283,BW283,BY283,CA283,CC283,CG283,CK283,CM283,CO283,CQ283,CS283,CU283,CW283,BI283,CY283,DA283,DC283,DE283,DG283,DI283,DK283)</f>
        <v>2300</v>
      </c>
      <c r="DN283" s="79">
        <f t="shared" si="1560"/>
        <v>76665472.796000004</v>
      </c>
    </row>
    <row r="284" spans="1:118" ht="30" customHeight="1" x14ac:dyDescent="0.25">
      <c r="A284" s="82"/>
      <c r="B284" s="83">
        <v>241</v>
      </c>
      <c r="C284" s="65" t="s">
        <v>408</v>
      </c>
      <c r="D284" s="66">
        <v>22900</v>
      </c>
      <c r="E284" s="84">
        <v>0.49</v>
      </c>
      <c r="F284" s="84"/>
      <c r="G284" s="67">
        <v>1</v>
      </c>
      <c r="H284" s="68"/>
      <c r="I284" s="66">
        <v>1.4</v>
      </c>
      <c r="J284" s="66">
        <v>1.68</v>
      </c>
      <c r="K284" s="66">
        <v>2.23</v>
      </c>
      <c r="L284" s="69">
        <v>2.57</v>
      </c>
      <c r="M284" s="72">
        <v>108</v>
      </c>
      <c r="N284" s="71">
        <f t="shared" si="1503"/>
        <v>1866276.7200000002</v>
      </c>
      <c r="O284" s="72">
        <v>0</v>
      </c>
      <c r="P284" s="72">
        <f>(O284*$D284*$E284*$G284*$I284*$P$12)</f>
        <v>0</v>
      </c>
      <c r="Q284" s="72">
        <v>19</v>
      </c>
      <c r="R284" s="71">
        <f>(Q284*$D284*$E284*$G284*$I284*$R$12)</f>
        <v>328326.46000000002</v>
      </c>
      <c r="S284" s="72"/>
      <c r="T284" s="71">
        <f t="shared" si="1559"/>
        <v>0</v>
      </c>
      <c r="U284" s="72">
        <v>0</v>
      </c>
      <c r="V284" s="71">
        <f>(U284*$D284*$E284*$G284*$I284*$V$12)</f>
        <v>0</v>
      </c>
      <c r="W284" s="72">
        <v>0</v>
      </c>
      <c r="X284" s="71">
        <f>(W284*$D284*$E284*$G284*$I284*$X$12)</f>
        <v>0</v>
      </c>
      <c r="Y284" s="72"/>
      <c r="Z284" s="71">
        <f>(Y284*$D284*$E284*$G284*$I284*$Z$12)</f>
        <v>0</v>
      </c>
      <c r="AA284" s="72">
        <v>0</v>
      </c>
      <c r="AB284" s="71">
        <f>(AA284*$D284*$E284*$G284*$I284*$AB$12)</f>
        <v>0</v>
      </c>
      <c r="AC284" s="72">
        <v>10</v>
      </c>
      <c r="AD284" s="71">
        <f>(AC284*$D284*$E284*$G284*$I284*$AD$12)</f>
        <v>172803.40000000002</v>
      </c>
      <c r="AE284" s="72">
        <v>0</v>
      </c>
      <c r="AF284" s="71">
        <f>(AE284*$D284*$E284*$G284*$I284*$AF$12)</f>
        <v>0</v>
      </c>
      <c r="AG284" s="72"/>
      <c r="AH284" s="71">
        <f>(AG284*$D284*$E284*$G284*$I284*$AH$12)</f>
        <v>0</v>
      </c>
      <c r="AI284" s="72">
        <v>511</v>
      </c>
      <c r="AJ284" s="71">
        <f>(AI284*$D284*$E284*$G284*$I284*$AJ$12)</f>
        <v>8830253.7400000002</v>
      </c>
      <c r="AK284" s="86">
        <v>0</v>
      </c>
      <c r="AL284" s="71">
        <f>(AK284*$D284*$E284*$G284*$J284*$AL$12)</f>
        <v>0</v>
      </c>
      <c r="AM284" s="72">
        <v>20</v>
      </c>
      <c r="AN284" s="77">
        <f>(AM284*$D284*$E284*$G284*$J284*$AN$12)</f>
        <v>414728.16000000003</v>
      </c>
      <c r="AO284" s="72"/>
      <c r="AP284" s="71">
        <f>(AO284*$D284*$E284*$G284*$I284*$AP$12)</f>
        <v>0</v>
      </c>
      <c r="AQ284" s="72">
        <v>11</v>
      </c>
      <c r="AR284" s="72">
        <f>(AQ284*$D284*$E284*$G284*$I284*$AR$12)</f>
        <v>155523.06</v>
      </c>
      <c r="AS284" s="72">
        <v>4</v>
      </c>
      <c r="AT284" s="72">
        <f>(AS284*$D284*$E284*$G284*$I284*$AT$12)</f>
        <v>72263.239999999991</v>
      </c>
      <c r="AU284" s="72">
        <v>0</v>
      </c>
      <c r="AV284" s="71">
        <f>(AU284*$D284*$E284*$G284*$I284*$AV$12)</f>
        <v>0</v>
      </c>
      <c r="AW284" s="72">
        <v>0</v>
      </c>
      <c r="AX284" s="71">
        <f>(AW284*$D284*$E284*$G284*$I284*$AX$12)</f>
        <v>0</v>
      </c>
      <c r="AY284" s="72">
        <v>0</v>
      </c>
      <c r="AZ284" s="71">
        <f>(AY284*$D284*$E284*$G284*$I284*$AZ$12)</f>
        <v>0</v>
      </c>
      <c r="BA284" s="72">
        <v>80</v>
      </c>
      <c r="BB284" s="71">
        <f>(BA284*$D284*$E284*$G284*$I284*$BB$12)</f>
        <v>1382427.2000000002</v>
      </c>
      <c r="BC284" s="72">
        <v>60</v>
      </c>
      <c r="BD284" s="71">
        <f>(BC284*$D284*$E284*$G284*$I284*$BD$12)</f>
        <v>1036820.3999999999</v>
      </c>
      <c r="BE284" s="72">
        <v>300</v>
      </c>
      <c r="BF284" s="71">
        <f>(BE284*$D284*$E284*$G284*$J284*$BF$12)</f>
        <v>5655384</v>
      </c>
      <c r="BG284" s="72">
        <v>4</v>
      </c>
      <c r="BH284" s="71">
        <f>(BG284*$D284*$E284*$G284*$J284*$BH$12)</f>
        <v>75405.119999999995</v>
      </c>
      <c r="BI284" s="72"/>
      <c r="BJ284" s="71">
        <f>(BI284*$D284*$E284*$G284*$J284*$BJ$12)</f>
        <v>0</v>
      </c>
      <c r="BK284" s="72">
        <v>0</v>
      </c>
      <c r="BL284" s="71">
        <f>(BK284*$D284*$E284*$G284*$J284*$BL$12)</f>
        <v>0</v>
      </c>
      <c r="BM284" s="72">
        <f>197-60</f>
        <v>137</v>
      </c>
      <c r="BN284" s="71">
        <f>(BM284*$D284*$E284*$G284*$J284*$BN$12)</f>
        <v>2840887.8960000002</v>
      </c>
      <c r="BO284" s="72">
        <v>78</v>
      </c>
      <c r="BP284" s="71">
        <f>(BO284*$D284*$E284*$G284*$J284*$BP$12)</f>
        <v>1470399.8399999999</v>
      </c>
      <c r="BQ284" s="72">
        <v>56</v>
      </c>
      <c r="BR284" s="71">
        <f>(BQ284*$D284*$E284*$G284*$J284*$BR$12)</f>
        <v>1319589.5999999999</v>
      </c>
      <c r="BS284" s="72">
        <v>13</v>
      </c>
      <c r="BT284" s="71">
        <f>(BS284*$D284*$E284*$G284*$J284*$BT$12)</f>
        <v>220559.976</v>
      </c>
      <c r="BU284" s="72">
        <v>75</v>
      </c>
      <c r="BV284" s="71">
        <f>(BU284*$D284*$E284*$G284*$J284*$BV$12)</f>
        <v>1767307.5</v>
      </c>
      <c r="BW284" s="72">
        <v>85</v>
      </c>
      <c r="BX284" s="71">
        <f>(BW284*$D284*$E284*$G284*$J284*$BX$12)</f>
        <v>1602358.8</v>
      </c>
      <c r="BY284" s="72">
        <v>60</v>
      </c>
      <c r="BZ284" s="79">
        <f>(BY284*$D284*$E284*$G284*$J284*$BZ$12)</f>
        <v>1131076.8</v>
      </c>
      <c r="CA284" s="72">
        <v>0</v>
      </c>
      <c r="CB284" s="71">
        <f>(CA284*$D284*$E284*$G284*$I284*$CB$12)</f>
        <v>0</v>
      </c>
      <c r="CC284" s="72">
        <v>4</v>
      </c>
      <c r="CD284" s="71">
        <f>(CC284*$D284*$E284*$G284*$I284*$CD$12)</f>
        <v>71006.487999999998</v>
      </c>
      <c r="CE284" s="72">
        <v>0</v>
      </c>
      <c r="CF284" s="71">
        <f>(CE284*$D284*$E284*$G284*$I284*$CF$12)</f>
        <v>0</v>
      </c>
      <c r="CG284" s="72"/>
      <c r="CH284" s="72">
        <f>(CG284*$D284*$E284*$G284*$I284*$CH$12)</f>
        <v>0</v>
      </c>
      <c r="CI284" s="72"/>
      <c r="CJ284" s="71">
        <f>(CI284*$D284*$E284*$G284*$J284*$CJ$12)</f>
        <v>0</v>
      </c>
      <c r="CK284" s="72">
        <v>5</v>
      </c>
      <c r="CL284" s="71">
        <f>(CK284*$D284*$E284*$G284*$I284*$CL$12)</f>
        <v>54982.899999999994</v>
      </c>
      <c r="CM284" s="72"/>
      <c r="CN284" s="71">
        <f>(CM284*$D284*$E284*$G284*$I284*$CN$12)</f>
        <v>0</v>
      </c>
      <c r="CO284" s="72"/>
      <c r="CP284" s="71">
        <f>(CO284*$D284*$E284*$G284*$I284*$CP$12)</f>
        <v>0</v>
      </c>
      <c r="CQ284" s="72">
        <v>37</v>
      </c>
      <c r="CR284" s="71">
        <f>(CQ284*$D284*$E284*$G284*$I284*$CR$12)</f>
        <v>656810.01399999985</v>
      </c>
      <c r="CS284" s="72">
        <v>110</v>
      </c>
      <c r="CT284" s="71">
        <f>(CS284*$D284*$E284*$G284*$I284*$CT$12)</f>
        <v>1952678.42</v>
      </c>
      <c r="CU284" s="72">
        <v>8</v>
      </c>
      <c r="CV284" s="71">
        <f>(CU284*$D284*$E284*$G284*$J284*$CV$12)</f>
        <v>150810.23999999999</v>
      </c>
      <c r="CW284" s="86">
        <v>0</v>
      </c>
      <c r="CX284" s="71">
        <f>(CW284*$D284*$E284*$G284*$J284*$CX$12)</f>
        <v>0</v>
      </c>
      <c r="CY284" s="72"/>
      <c r="CZ284" s="71">
        <f>(CY284*$D284*$E284*$G284*$I284*$CZ$12)</f>
        <v>0</v>
      </c>
      <c r="DA284" s="72">
        <v>0</v>
      </c>
      <c r="DB284" s="77">
        <f>(DA284*$D284*$E284*$G284*$J284*$DB$12)</f>
        <v>0</v>
      </c>
      <c r="DC284" s="72">
        <v>16</v>
      </c>
      <c r="DD284" s="71">
        <f>(DC284*$D284*$E284*$G284*$J284*$DD$12)</f>
        <v>301620.47999999998</v>
      </c>
      <c r="DE284" s="87">
        <v>4</v>
      </c>
      <c r="DF284" s="71">
        <f>(DE284*$D284*$E284*$G284*$J284*$DF$12)</f>
        <v>90486.143999999986</v>
      </c>
      <c r="DG284" s="72">
        <v>32</v>
      </c>
      <c r="DH284" s="71">
        <f>(DG284*$D284*$E284*$G284*$J284*$DH$12)</f>
        <v>681662.28479999991</v>
      </c>
      <c r="DI284" s="72">
        <v>15</v>
      </c>
      <c r="DJ284" s="71">
        <f>(DI284*$D284*$E284*$G284*$K284*$DJ$12)</f>
        <v>450410.94</v>
      </c>
      <c r="DK284" s="72">
        <v>37</v>
      </c>
      <c r="DL284" s="79">
        <f>(DK284*$D284*$E284*$G284*$L284*$DL$12)</f>
        <v>1280405.8679999998</v>
      </c>
      <c r="DM284" s="81">
        <f t="shared" si="1560"/>
        <v>1899</v>
      </c>
      <c r="DN284" s="79">
        <f t="shared" si="1560"/>
        <v>36033265.690800004</v>
      </c>
    </row>
    <row r="285" spans="1:118" ht="60" customHeight="1" x14ac:dyDescent="0.25">
      <c r="A285" s="82"/>
      <c r="B285" s="83">
        <v>242</v>
      </c>
      <c r="C285" s="65" t="s">
        <v>409</v>
      </c>
      <c r="D285" s="66">
        <v>22900</v>
      </c>
      <c r="E285" s="84">
        <v>0.64</v>
      </c>
      <c r="F285" s="84"/>
      <c r="G285" s="67">
        <v>1</v>
      </c>
      <c r="H285" s="68"/>
      <c r="I285" s="66">
        <v>1.4</v>
      </c>
      <c r="J285" s="66">
        <v>1.68</v>
      </c>
      <c r="K285" s="66">
        <v>2.23</v>
      </c>
      <c r="L285" s="69">
        <v>2.57</v>
      </c>
      <c r="M285" s="72">
        <v>3</v>
      </c>
      <c r="N285" s="71">
        <f t="shared" si="1503"/>
        <v>67710.720000000001</v>
      </c>
      <c r="O285" s="72">
        <v>0</v>
      </c>
      <c r="P285" s="72">
        <f>(O285*$D285*$E285*$G285*$I285*$P$12)</f>
        <v>0</v>
      </c>
      <c r="Q285" s="72">
        <v>1</v>
      </c>
      <c r="R285" s="71">
        <f>(Q285*$D285*$E285*$G285*$I285*$R$12)</f>
        <v>22570.239999999998</v>
      </c>
      <c r="S285" s="72"/>
      <c r="T285" s="71">
        <f t="shared" si="1559"/>
        <v>0</v>
      </c>
      <c r="U285" s="72"/>
      <c r="V285" s="71">
        <f>(U285*$D285*$E285*$G285*$I285*$V$12)</f>
        <v>0</v>
      </c>
      <c r="W285" s="72">
        <v>0</v>
      </c>
      <c r="X285" s="71">
        <f>(W285*$D285*$E285*$G285*$I285*$X$12)</f>
        <v>0</v>
      </c>
      <c r="Y285" s="72"/>
      <c r="Z285" s="71">
        <f>(Y285*$D285*$E285*$G285*$I285*$Z$12)</f>
        <v>0</v>
      </c>
      <c r="AA285" s="72">
        <v>0</v>
      </c>
      <c r="AB285" s="71">
        <f>(AA285*$D285*$E285*$G285*$I285*$AB$12)</f>
        <v>0</v>
      </c>
      <c r="AC285" s="72"/>
      <c r="AD285" s="71">
        <f>(AC285*$D285*$E285*$G285*$I285*$AD$12)</f>
        <v>0</v>
      </c>
      <c r="AE285" s="72">
        <v>0</v>
      </c>
      <c r="AF285" s="71">
        <f>(AE285*$D285*$E285*$G285*$I285*$AF$12)</f>
        <v>0</v>
      </c>
      <c r="AG285" s="72"/>
      <c r="AH285" s="71">
        <f>(AG285*$D285*$E285*$G285*$I285*$AH$12)</f>
        <v>0</v>
      </c>
      <c r="AI285" s="72"/>
      <c r="AJ285" s="71">
        <f>(AI285*$D285*$E285*$G285*$I285*$AJ$12)</f>
        <v>0</v>
      </c>
      <c r="AK285" s="86">
        <v>0</v>
      </c>
      <c r="AL285" s="71">
        <f>(AK285*$D285*$E285*$G285*$J285*$AL$12)</f>
        <v>0</v>
      </c>
      <c r="AM285" s="72"/>
      <c r="AN285" s="77">
        <f>(AM285*$D285*$E285*$G285*$J285*$AN$12)</f>
        <v>0</v>
      </c>
      <c r="AO285" s="72"/>
      <c r="AP285" s="71">
        <f>(AO285*$D285*$E285*$G285*$I285*$AP$12)</f>
        <v>0</v>
      </c>
      <c r="AQ285" s="72"/>
      <c r="AR285" s="72">
        <f>(AQ285*$D285*$E285*$G285*$I285*$AR$12)</f>
        <v>0</v>
      </c>
      <c r="AS285" s="72"/>
      <c r="AT285" s="72">
        <f>(AS285*$D285*$E285*$G285*$I285*$AT$12)</f>
        <v>0</v>
      </c>
      <c r="AU285" s="72">
        <v>0</v>
      </c>
      <c r="AV285" s="71">
        <f>(AU285*$D285*$E285*$G285*$I285*$AV$12)</f>
        <v>0</v>
      </c>
      <c r="AW285" s="72">
        <v>0</v>
      </c>
      <c r="AX285" s="71">
        <f>(AW285*$D285*$E285*$G285*$I285*$AX$12)</f>
        <v>0</v>
      </c>
      <c r="AY285" s="72">
        <v>0</v>
      </c>
      <c r="AZ285" s="71">
        <f>(AY285*$D285*$E285*$G285*$I285*$AZ$12)</f>
        <v>0</v>
      </c>
      <c r="BA285" s="72"/>
      <c r="BB285" s="71">
        <f>(BA285*$D285*$E285*$G285*$I285*$BB$12)</f>
        <v>0</v>
      </c>
      <c r="BC285" s="72"/>
      <c r="BD285" s="71">
        <f>(BC285*$D285*$E285*$G285*$I285*$BD$12)</f>
        <v>0</v>
      </c>
      <c r="BE285" s="72"/>
      <c r="BF285" s="71">
        <f>(BE285*$D285*$E285*$G285*$J285*$BF$12)</f>
        <v>0</v>
      </c>
      <c r="BG285" s="72">
        <v>0</v>
      </c>
      <c r="BH285" s="71">
        <f>(BG285*$D285*$E285*$G285*$J285*$BH$12)</f>
        <v>0</v>
      </c>
      <c r="BI285" s="72">
        <v>0</v>
      </c>
      <c r="BJ285" s="71">
        <f>(BI285*$D285*$E285*$G285*$J285*$BJ$12)</f>
        <v>0</v>
      </c>
      <c r="BK285" s="72">
        <v>0</v>
      </c>
      <c r="BL285" s="71">
        <f>(BK285*$D285*$E285*$G285*$J285*$BL$12)</f>
        <v>0</v>
      </c>
      <c r="BM285" s="72"/>
      <c r="BN285" s="71">
        <f>(BM285*$D285*$E285*$G285*$J285*$BN$12)</f>
        <v>0</v>
      </c>
      <c r="BO285" s="72"/>
      <c r="BP285" s="71">
        <f>(BO285*$D285*$E285*$G285*$J285*$BP$12)</f>
        <v>0</v>
      </c>
      <c r="BQ285" s="72">
        <v>1</v>
      </c>
      <c r="BR285" s="71">
        <f>(BQ285*$D285*$E285*$G285*$J285*$BR$12)</f>
        <v>30777.599999999999</v>
      </c>
      <c r="BS285" s="72"/>
      <c r="BT285" s="71">
        <f>(BS285*$D285*$E285*$G285*$J285*$BT$12)</f>
        <v>0</v>
      </c>
      <c r="BU285" s="72">
        <v>3</v>
      </c>
      <c r="BV285" s="71">
        <f>(BU285*$D285*$E285*$G285*$J285*$BV$12)</f>
        <v>92332.799999999988</v>
      </c>
      <c r="BW285" s="72"/>
      <c r="BX285" s="71">
        <f>(BW285*$D285*$E285*$G285*$J285*$BX$12)</f>
        <v>0</v>
      </c>
      <c r="BY285" s="72">
        <v>1</v>
      </c>
      <c r="BZ285" s="79">
        <f>(BY285*$D285*$E285*$G285*$J285*$BZ$12)</f>
        <v>24622.079999999998</v>
      </c>
      <c r="CA285" s="72">
        <v>0</v>
      </c>
      <c r="CB285" s="71">
        <f>(CA285*$D285*$E285*$G285*$I285*$CB$12)</f>
        <v>0</v>
      </c>
      <c r="CC285" s="72">
        <v>0</v>
      </c>
      <c r="CD285" s="71">
        <f>(CC285*$D285*$E285*$G285*$I285*$CD$12)</f>
        <v>0</v>
      </c>
      <c r="CE285" s="72"/>
      <c r="CF285" s="71">
        <f>(CE285*$D285*$E285*$G285*$I285*$CF$12)</f>
        <v>0</v>
      </c>
      <c r="CG285" s="72"/>
      <c r="CH285" s="72">
        <f>(CG285*$D285*$E285*$G285*$I285*$CH$12)</f>
        <v>0</v>
      </c>
      <c r="CI285" s="72"/>
      <c r="CJ285" s="71">
        <f>(CI285*$D285*$E285*$G285*$J285*$CJ$12)</f>
        <v>0</v>
      </c>
      <c r="CK285" s="72"/>
      <c r="CL285" s="71">
        <f>(CK285*$D285*$E285*$G285*$I285*$CL$12)</f>
        <v>0</v>
      </c>
      <c r="CM285" s="72"/>
      <c r="CN285" s="71">
        <f>(CM285*$D285*$E285*$G285*$I285*$CN$12)</f>
        <v>0</v>
      </c>
      <c r="CO285" s="72"/>
      <c r="CP285" s="71">
        <f>(CO285*$D285*$E285*$G285*$I285*$CP$12)</f>
        <v>0</v>
      </c>
      <c r="CQ285" s="140"/>
      <c r="CR285" s="71">
        <f>(CQ285*$D285*$E285*$G285*$I285*$CR$12)</f>
        <v>0</v>
      </c>
      <c r="CS285" s="72"/>
      <c r="CT285" s="71">
        <f>(CS285*$D285*$E285*$G285*$I285*$CT$12)</f>
        <v>0</v>
      </c>
      <c r="CU285" s="72">
        <v>0</v>
      </c>
      <c r="CV285" s="71">
        <f>(CU285*$D285*$E285*$G285*$J285*$CV$12)</f>
        <v>0</v>
      </c>
      <c r="CW285" s="86">
        <v>0</v>
      </c>
      <c r="CX285" s="71">
        <f>(CW285*$D285*$E285*$G285*$J285*$CX$12)</f>
        <v>0</v>
      </c>
      <c r="CY285" s="72"/>
      <c r="CZ285" s="71">
        <f>(CY285*$D285*$E285*$G285*$I285*$CZ$12)</f>
        <v>0</v>
      </c>
      <c r="DA285" s="72">
        <v>0</v>
      </c>
      <c r="DB285" s="77">
        <f>(DA285*$D285*$E285*$G285*$J285*$DB$12)</f>
        <v>0</v>
      </c>
      <c r="DC285" s="72"/>
      <c r="DD285" s="71">
        <f>(DC285*$D285*$E285*$G285*$J285*$DD$12)</f>
        <v>0</v>
      </c>
      <c r="DE285" s="87"/>
      <c r="DF285" s="71">
        <f>(DE285*$D285*$E285*$G285*$J285*$DF$12)</f>
        <v>0</v>
      </c>
      <c r="DG285" s="72"/>
      <c r="DH285" s="71">
        <f>(DG285*$D285*$E285*$G285*$J285*$DH$12)</f>
        <v>0</v>
      </c>
      <c r="DI285" s="72"/>
      <c r="DJ285" s="71">
        <f>(DI285*$D285*$E285*$G285*$K285*$DJ$12)</f>
        <v>0</v>
      </c>
      <c r="DK285" s="72"/>
      <c r="DL285" s="79">
        <f>(DK285*$D285*$E285*$G285*$L285*$DL$12)</f>
        <v>0</v>
      </c>
      <c r="DM285" s="81">
        <f t="shared" si="1560"/>
        <v>9</v>
      </c>
      <c r="DN285" s="79">
        <f t="shared" si="1560"/>
        <v>238013.43999999997</v>
      </c>
    </row>
    <row r="286" spans="1:118" ht="15.75" customHeight="1" x14ac:dyDescent="0.25">
      <c r="A286" s="82"/>
      <c r="B286" s="83">
        <v>243</v>
      </c>
      <c r="C286" s="65" t="s">
        <v>410</v>
      </c>
      <c r="D286" s="66">
        <v>22900</v>
      </c>
      <c r="E286" s="84">
        <v>0.73</v>
      </c>
      <c r="F286" s="84"/>
      <c r="G286" s="67">
        <v>1</v>
      </c>
      <c r="H286" s="68"/>
      <c r="I286" s="66">
        <v>1.4</v>
      </c>
      <c r="J286" s="66">
        <v>1.68</v>
      </c>
      <c r="K286" s="66">
        <v>2.23</v>
      </c>
      <c r="L286" s="69">
        <v>2.57</v>
      </c>
      <c r="M286" s="72">
        <v>81</v>
      </c>
      <c r="N286" s="71">
        <f>(M286*$D286*$E286*$G286*$I286)</f>
        <v>1895707.7999999998</v>
      </c>
      <c r="O286" s="72">
        <v>0</v>
      </c>
      <c r="P286" s="72">
        <f>(O286*$D286*$E286*$G286*$I286)</f>
        <v>0</v>
      </c>
      <c r="Q286" s="72"/>
      <c r="R286" s="71">
        <f>(Q286*$D286*$E286*$G286*$I286)</f>
        <v>0</v>
      </c>
      <c r="S286" s="72"/>
      <c r="T286" s="71">
        <f>(S286*$D286*$E286*$G286*$I286)</f>
        <v>0</v>
      </c>
      <c r="U286" s="72">
        <v>0</v>
      </c>
      <c r="V286" s="71">
        <f>(U286*$D286*$E286*$G286*$I286)</f>
        <v>0</v>
      </c>
      <c r="W286" s="72">
        <v>0</v>
      </c>
      <c r="X286" s="71">
        <f>(W286*$D286*$E286*$G286*$I286)</f>
        <v>0</v>
      </c>
      <c r="Y286" s="72"/>
      <c r="Z286" s="71">
        <f>(Y286*$D286*$E286*$G286*$I286)</f>
        <v>0</v>
      </c>
      <c r="AA286" s="72">
        <v>0</v>
      </c>
      <c r="AB286" s="71">
        <f>(AA286*$D286*$E286*$G286*$I286)</f>
        <v>0</v>
      </c>
      <c r="AC286" s="72">
        <v>1</v>
      </c>
      <c r="AD286" s="71">
        <f>(AC286*$D286*$E286*$G286*$I286)</f>
        <v>23403.8</v>
      </c>
      <c r="AE286" s="72">
        <v>0</v>
      </c>
      <c r="AF286" s="71">
        <f>(AE286*$D286*$E286*$G286*$I286)</f>
        <v>0</v>
      </c>
      <c r="AG286" s="72"/>
      <c r="AH286" s="71">
        <f>(AG286*$D286*$E286*$G286*$I286)</f>
        <v>0</v>
      </c>
      <c r="AI286" s="72">
        <v>89</v>
      </c>
      <c r="AJ286" s="71">
        <f>(AI286*$D286*$E286*$G286*$I286)</f>
        <v>2082938.2</v>
      </c>
      <c r="AK286" s="86">
        <v>0</v>
      </c>
      <c r="AL286" s="71">
        <f>(AK286*$D286*$E286*$G286*$J286)</f>
        <v>0</v>
      </c>
      <c r="AM286" s="72">
        <v>3</v>
      </c>
      <c r="AN286" s="77">
        <f>(AM286*$D286*$E286*$G286*$J286)</f>
        <v>84253.68</v>
      </c>
      <c r="AO286" s="72"/>
      <c r="AP286" s="71">
        <f>(AO286*$D286*$E286*$G286*$I286)</f>
        <v>0</v>
      </c>
      <c r="AQ286" s="72">
        <f>8-2</f>
        <v>6</v>
      </c>
      <c r="AR286" s="72">
        <f>(AQ286*$D286*$E286*$G286*$I286)</f>
        <v>140422.79999999999</v>
      </c>
      <c r="AS286" s="72"/>
      <c r="AT286" s="72">
        <f>(AS286*$D286*$E286*$G286*$I286)</f>
        <v>0</v>
      </c>
      <c r="AU286" s="72">
        <v>0</v>
      </c>
      <c r="AV286" s="71">
        <f>(AU286*$D286*$E286*$G286*$I286)</f>
        <v>0</v>
      </c>
      <c r="AW286" s="72">
        <v>0</v>
      </c>
      <c r="AX286" s="71">
        <f>(AW286*$D286*$E286*$G286*$I286)</f>
        <v>0</v>
      </c>
      <c r="AY286" s="72">
        <v>0</v>
      </c>
      <c r="AZ286" s="71">
        <f>(AY286*$D286*$E286*$G286*$I286)</f>
        <v>0</v>
      </c>
      <c r="BA286" s="72">
        <v>10</v>
      </c>
      <c r="BB286" s="71">
        <f>(BA286*$D286*$E286*$G286*$I286)</f>
        <v>234037.99999999997</v>
      </c>
      <c r="BC286" s="72">
        <v>8</v>
      </c>
      <c r="BD286" s="71">
        <f>(BC286*$D286*$E286*$G286*$I286)</f>
        <v>187230.4</v>
      </c>
      <c r="BE286" s="72">
        <v>19</v>
      </c>
      <c r="BF286" s="71">
        <f>(BE286*$D286*$E286*$G286*$J286)</f>
        <v>533606.64</v>
      </c>
      <c r="BG286" s="72"/>
      <c r="BH286" s="71">
        <f>(BG286*$D286*$E286*$G286*$J286)</f>
        <v>0</v>
      </c>
      <c r="BI286" s="72"/>
      <c r="BJ286" s="71">
        <f>(BI286*$D286*$E286*$G286*$J286)</f>
        <v>0</v>
      </c>
      <c r="BK286" s="72">
        <v>0</v>
      </c>
      <c r="BL286" s="71">
        <f>(BK286*$D286*$E286*$G286*$J286)</f>
        <v>0</v>
      </c>
      <c r="BM286" s="72">
        <f>40-11</f>
        <v>29</v>
      </c>
      <c r="BN286" s="71">
        <f>(BM286*$D286*$E286*$G286*$J286)</f>
        <v>814452.24</v>
      </c>
      <c r="BO286" s="72">
        <v>10</v>
      </c>
      <c r="BP286" s="71">
        <f>(BO286*$D286*$E286*$G286*$J286)</f>
        <v>280845.59999999998</v>
      </c>
      <c r="BQ286" s="72">
        <v>12</v>
      </c>
      <c r="BR286" s="71">
        <f>(BQ286*$D286*$E286*$G286*$J286)</f>
        <v>337014.72</v>
      </c>
      <c r="BS286" s="72">
        <v>7</v>
      </c>
      <c r="BT286" s="71">
        <f>(BS286*$D286*$E286*$G286*$J286)</f>
        <v>196591.91999999998</v>
      </c>
      <c r="BU286" s="72">
        <v>17</v>
      </c>
      <c r="BV286" s="71">
        <f>(BU286*$D286*$E286*$G286*$J286)</f>
        <v>477437.51999999996</v>
      </c>
      <c r="BW286" s="72">
        <v>16</v>
      </c>
      <c r="BX286" s="71">
        <f>(BW286*$D286*$E286*$G286*$J286)</f>
        <v>449352.95999999996</v>
      </c>
      <c r="BY286" s="72">
        <v>7</v>
      </c>
      <c r="BZ286" s="79">
        <f>(BY286*$D286*$E286*$G286*$J286)</f>
        <v>196591.91999999998</v>
      </c>
      <c r="CA286" s="72">
        <v>0</v>
      </c>
      <c r="CB286" s="71">
        <f>(CA286*$D286*$E286*$G286*$I286)</f>
        <v>0</v>
      </c>
      <c r="CC286" s="72">
        <v>0</v>
      </c>
      <c r="CD286" s="71">
        <f>(CC286*$D286*$E286*$G286*$I286)</f>
        <v>0</v>
      </c>
      <c r="CE286" s="72">
        <v>0</v>
      </c>
      <c r="CF286" s="71">
        <f>(CE286*$D286*$E286*$G286*$I286)</f>
        <v>0</v>
      </c>
      <c r="CG286" s="72"/>
      <c r="CH286" s="72">
        <f>(CG286*$D286*$E286*$G286*$I286)</f>
        <v>0</v>
      </c>
      <c r="CI286" s="72"/>
      <c r="CJ286" s="71">
        <f>(CI286*$D286*$E286*$G286*$J286)</f>
        <v>0</v>
      </c>
      <c r="CK286" s="72">
        <v>12</v>
      </c>
      <c r="CL286" s="71">
        <f>(CK286*$D286*$E286*$G286*$I286)</f>
        <v>280845.59999999998</v>
      </c>
      <c r="CM286" s="72"/>
      <c r="CN286" s="71">
        <f>(CM286*$D286*$E286*$G286*$I286)</f>
        <v>0</v>
      </c>
      <c r="CO286" s="72">
        <v>4</v>
      </c>
      <c r="CP286" s="71">
        <f>(CO286*$D286*$E286*$G286*$I286)</f>
        <v>93615.2</v>
      </c>
      <c r="CQ286" s="72">
        <v>7</v>
      </c>
      <c r="CR286" s="71">
        <f>(CQ286*$D286*$E286*$G286*$I286)</f>
        <v>163826.59999999998</v>
      </c>
      <c r="CS286" s="72">
        <v>7</v>
      </c>
      <c r="CT286" s="71">
        <f>(CS286*$D286*$E286*$G286*$I286)</f>
        <v>163826.59999999998</v>
      </c>
      <c r="CU286" s="72"/>
      <c r="CV286" s="71">
        <f>(CU286*$D286*$E286*$G286*$J286)</f>
        <v>0</v>
      </c>
      <c r="CW286" s="86">
        <v>0</v>
      </c>
      <c r="CX286" s="71">
        <f>(CW286*$D286*$E286*$G286*$J286)</f>
        <v>0</v>
      </c>
      <c r="CY286" s="72"/>
      <c r="CZ286" s="71">
        <f>(CY286*$D286*$E286*$G286*$I286)</f>
        <v>0</v>
      </c>
      <c r="DA286" s="72">
        <v>0</v>
      </c>
      <c r="DB286" s="77">
        <f>(DA286*$D286*$E286*$G286*$J286)</f>
        <v>0</v>
      </c>
      <c r="DC286" s="72">
        <v>1</v>
      </c>
      <c r="DD286" s="71">
        <f>(DC286*$D286*$E286*$G286*$J286)</f>
        <v>28084.559999999998</v>
      </c>
      <c r="DE286" s="87"/>
      <c r="DF286" s="71">
        <f>(DE286*$D286*$E286*$G286*$J286)</f>
        <v>0</v>
      </c>
      <c r="DG286" s="72"/>
      <c r="DH286" s="71">
        <f>(DG286*$D286*$E286*$G286*$J286)</f>
        <v>0</v>
      </c>
      <c r="DI286" s="72"/>
      <c r="DJ286" s="71">
        <f>(DI286*$D286*$E286*$G286*$K286)</f>
        <v>0</v>
      </c>
      <c r="DK286" s="72">
        <v>9</v>
      </c>
      <c r="DL286" s="79">
        <f>(DK286*$D286*$E286*$G286*$L286)</f>
        <v>386664.20999999996</v>
      </c>
      <c r="DM286" s="81">
        <f t="shared" si="1560"/>
        <v>355</v>
      </c>
      <c r="DN286" s="79">
        <f t="shared" si="1560"/>
        <v>9050750.9699999988</v>
      </c>
    </row>
    <row r="287" spans="1:118" ht="45" customHeight="1" x14ac:dyDescent="0.25">
      <c r="A287" s="82"/>
      <c r="B287" s="83">
        <v>244</v>
      </c>
      <c r="C287" s="65" t="s">
        <v>411</v>
      </c>
      <c r="D287" s="66">
        <v>22900</v>
      </c>
      <c r="E287" s="84">
        <v>0.67</v>
      </c>
      <c r="F287" s="84"/>
      <c r="G287" s="67">
        <v>1</v>
      </c>
      <c r="H287" s="68"/>
      <c r="I287" s="66">
        <v>1.4</v>
      </c>
      <c r="J287" s="66">
        <v>1.68</v>
      </c>
      <c r="K287" s="66">
        <v>2.23</v>
      </c>
      <c r="L287" s="69">
        <v>2.57</v>
      </c>
      <c r="M287" s="72">
        <v>42</v>
      </c>
      <c r="N287" s="71">
        <f t="shared" si="1503"/>
        <v>992385.24</v>
      </c>
      <c r="O287" s="72">
        <v>0</v>
      </c>
      <c r="P287" s="72">
        <f t="shared" ref="P287:P295" si="1561">(O287*$D287*$E287*$G287*$I287*$P$12)</f>
        <v>0</v>
      </c>
      <c r="Q287" s="72">
        <v>224</v>
      </c>
      <c r="R287" s="71">
        <f t="shared" ref="R287:R295" si="1562">(Q287*$D287*$E287*$G287*$I287*$R$12)</f>
        <v>5292721.28</v>
      </c>
      <c r="S287" s="72">
        <v>15</v>
      </c>
      <c r="T287" s="71">
        <f t="shared" ref="T287:T295" si="1563">(S287/12*7*$D287*$E287*$G287*$I287*$T$12)+(S287/12*5*$D287*$E287*$G287*$I287*$T$13)</f>
        <v>361135.86250000005</v>
      </c>
      <c r="U287" s="72">
        <v>0</v>
      </c>
      <c r="V287" s="71">
        <f t="shared" ref="V287:V295" si="1564">(U287*$D287*$E287*$G287*$I287*$V$12)</f>
        <v>0</v>
      </c>
      <c r="W287" s="72">
        <v>0</v>
      </c>
      <c r="X287" s="71">
        <f t="shared" ref="X287:X295" si="1565">(W287*$D287*$E287*$G287*$I287*$X$12)</f>
        <v>0</v>
      </c>
      <c r="Y287" s="72"/>
      <c r="Z287" s="71">
        <f t="shared" ref="Z287:Z295" si="1566">(Y287*$D287*$E287*$G287*$I287*$Z$12)</f>
        <v>0</v>
      </c>
      <c r="AA287" s="72">
        <v>0</v>
      </c>
      <c r="AB287" s="71">
        <f t="shared" ref="AB287:AB295" si="1567">(AA287*$D287*$E287*$G287*$I287*$AB$12)</f>
        <v>0</v>
      </c>
      <c r="AC287" s="72"/>
      <c r="AD287" s="71">
        <f t="shared" ref="AD287:AD295" si="1568">(AC287*$D287*$E287*$G287*$I287*$AD$12)</f>
        <v>0</v>
      </c>
      <c r="AE287" s="72">
        <v>0</v>
      </c>
      <c r="AF287" s="71">
        <f t="shared" ref="AF287:AF295" si="1569">(AE287*$D287*$E287*$G287*$I287*$AF$12)</f>
        <v>0</v>
      </c>
      <c r="AG287" s="72"/>
      <c r="AH287" s="71">
        <f t="shared" ref="AH287:AH295" si="1570">(AG287*$D287*$E287*$G287*$I287*$AH$12)</f>
        <v>0</v>
      </c>
      <c r="AI287" s="72">
        <v>57</v>
      </c>
      <c r="AJ287" s="71">
        <f t="shared" ref="AJ287:AJ295" si="1571">(AI287*$D287*$E287*$G287*$I287*$AJ$12)</f>
        <v>1346808.54</v>
      </c>
      <c r="AK287" s="86">
        <v>0</v>
      </c>
      <c r="AL287" s="71">
        <f t="shared" ref="AL287:AL295" si="1572">(AK287*$D287*$E287*$G287*$J287*$AL$12)</f>
        <v>0</v>
      </c>
      <c r="AM287" s="72">
        <v>5</v>
      </c>
      <c r="AN287" s="77">
        <f t="shared" ref="AN287:AN295" si="1573">(AM287*$D287*$E287*$G287*$J287*$AN$12)</f>
        <v>141769.32</v>
      </c>
      <c r="AO287" s="72">
        <v>10</v>
      </c>
      <c r="AP287" s="71">
        <f t="shared" ref="AP287:AP295" si="1574">(AO287*$D287*$E287*$G287*$I287*$AP$12)</f>
        <v>214802</v>
      </c>
      <c r="AQ287" s="72">
        <f>3-2</f>
        <v>1</v>
      </c>
      <c r="AR287" s="72">
        <f t="shared" ref="AR287:AR295" si="1575">(AQ287*$D287*$E287*$G287*$I287*$AR$12)</f>
        <v>19332.18</v>
      </c>
      <c r="AS287" s="72">
        <v>3</v>
      </c>
      <c r="AT287" s="72">
        <f t="shared" ref="AT287:AT295" si="1576">(AS287*$D287*$E287*$G287*$I287*$AT$12)</f>
        <v>74106.689999999988</v>
      </c>
      <c r="AU287" s="72">
        <v>0</v>
      </c>
      <c r="AV287" s="71">
        <f t="shared" ref="AV287:AV295" si="1577">(AU287*$D287*$E287*$G287*$I287*$AV$12)</f>
        <v>0</v>
      </c>
      <c r="AW287" s="72">
        <v>0</v>
      </c>
      <c r="AX287" s="71">
        <f t="shared" ref="AX287:AX295" si="1578">(AW287*$D287*$E287*$G287*$I287*$AX$12)</f>
        <v>0</v>
      </c>
      <c r="AY287" s="72">
        <v>0</v>
      </c>
      <c r="AZ287" s="71">
        <f t="shared" ref="AZ287:AZ295" si="1579">(AY287*$D287*$E287*$G287*$I287*$AZ$12)</f>
        <v>0</v>
      </c>
      <c r="BA287" s="72">
        <v>14</v>
      </c>
      <c r="BB287" s="71">
        <f t="shared" ref="BB287:BB295" si="1580">(BA287*$D287*$E287*$G287*$I287*$BB$12)</f>
        <v>330795.08</v>
      </c>
      <c r="BC287" s="72">
        <v>17</v>
      </c>
      <c r="BD287" s="71">
        <f t="shared" ref="BD287:BD295" si="1581">(BC287*$D287*$E287*$G287*$I287*$BD$12)</f>
        <v>401679.74000000005</v>
      </c>
      <c r="BE287" s="72">
        <v>19</v>
      </c>
      <c r="BF287" s="71">
        <f t="shared" ref="BF287:BF295" si="1582">(BE287*$D287*$E287*$G287*$J287*$BF$12)</f>
        <v>489748.56</v>
      </c>
      <c r="BG287" s="72">
        <v>4</v>
      </c>
      <c r="BH287" s="71">
        <f t="shared" ref="BH287:BH295" si="1583">(BG287*$D287*$E287*$G287*$J287*$BH$12)</f>
        <v>103104.96000000001</v>
      </c>
      <c r="BI287" s="72">
        <v>55</v>
      </c>
      <c r="BJ287" s="71">
        <f t="shared" ref="BJ287:BJ295" si="1584">(BI287*$D287*$E287*$G287*$J287*$BJ$12)</f>
        <v>1630347.18</v>
      </c>
      <c r="BK287" s="72">
        <v>0</v>
      </c>
      <c r="BL287" s="71">
        <f t="shared" ref="BL287:BL295" si="1585">(BK287*$D287*$E287*$G287*$J287*$BL$12)</f>
        <v>0</v>
      </c>
      <c r="BM287" s="72">
        <f>57-13</f>
        <v>44</v>
      </c>
      <c r="BN287" s="71">
        <f t="shared" ref="BN287:BN295" si="1586">(BM287*$D287*$E287*$G287*$J287*$BN$12)</f>
        <v>1247570.0160000001</v>
      </c>
      <c r="BO287" s="72">
        <v>20</v>
      </c>
      <c r="BP287" s="71">
        <f t="shared" ref="BP287:BP295" si="1587">(BO287*$D287*$E287*$G287*$J287*$BP$12)</f>
        <v>515524.8</v>
      </c>
      <c r="BQ287" s="72">
        <v>15</v>
      </c>
      <c r="BR287" s="71">
        <f t="shared" ref="BR287:BR295" si="1588">(BQ287*$D287*$E287*$G287*$J287*$BR$12)</f>
        <v>483304.5</v>
      </c>
      <c r="BS287" s="72">
        <v>5</v>
      </c>
      <c r="BT287" s="71">
        <f t="shared" ref="BT287:BT295" si="1589">(BS287*$D287*$E287*$G287*$J287*$BT$12)</f>
        <v>115993.08</v>
      </c>
      <c r="BU287" s="72">
        <v>5</v>
      </c>
      <c r="BV287" s="71">
        <f t="shared" ref="BV287:BV295" si="1590">(BU287*$D287*$E287*$G287*$J287*$BV$12)</f>
        <v>161101.5</v>
      </c>
      <c r="BW287" s="72">
        <v>31</v>
      </c>
      <c r="BX287" s="71">
        <f t="shared" ref="BX287:BX295" si="1591">(BW287*$D287*$E287*$G287*$J287*$BX$12)</f>
        <v>799063.44</v>
      </c>
      <c r="BY287" s="72">
        <v>18</v>
      </c>
      <c r="BZ287" s="79">
        <f t="shared" ref="BZ287:BZ295" si="1592">(BY287*$D287*$E287*$G287*$J287*$BZ$12)</f>
        <v>463972.32</v>
      </c>
      <c r="CA287" s="72">
        <v>0</v>
      </c>
      <c r="CB287" s="71">
        <f t="shared" ref="CB287:CB295" si="1593">(CA287*$D287*$E287*$G287*$I287*$CB$12)</f>
        <v>0</v>
      </c>
      <c r="CC287" s="72">
        <v>5</v>
      </c>
      <c r="CD287" s="71">
        <f t="shared" ref="CD287:CD295" si="1594">(CC287*$D287*$E287*$G287*$I287*$CD$12)</f>
        <v>121363.12999999999</v>
      </c>
      <c r="CE287" s="72">
        <v>0</v>
      </c>
      <c r="CF287" s="71">
        <f t="shared" ref="CF287:CF295" si="1595">(CE287*$D287*$E287*$G287*$I287*$CF$12)</f>
        <v>0</v>
      </c>
      <c r="CG287" s="72"/>
      <c r="CH287" s="72">
        <f t="shared" ref="CH287:CH295" si="1596">(CG287*$D287*$E287*$G287*$I287*$CH$12)</f>
        <v>0</v>
      </c>
      <c r="CI287" s="72"/>
      <c r="CJ287" s="71">
        <f t="shared" ref="CJ287:CJ295" si="1597">(CI287*$D287*$E287*$G287*$J287*$CJ$12)</f>
        <v>0</v>
      </c>
      <c r="CK287" s="72">
        <v>5</v>
      </c>
      <c r="CL287" s="71">
        <f t="shared" ref="CL287:CL295" si="1598">(CK287*$D287*$E287*$G287*$I287*$CL$12)</f>
        <v>75180.7</v>
      </c>
      <c r="CM287" s="72"/>
      <c r="CN287" s="71">
        <f t="shared" ref="CN287:CN295" si="1599">(CM287*$D287*$E287*$G287*$I287*$CN$12)</f>
        <v>0</v>
      </c>
      <c r="CO287" s="72">
        <v>8</v>
      </c>
      <c r="CP287" s="71">
        <f t="shared" ref="CP287:CP295" si="1600">(CO287*$D287*$E287*$G287*$I287*$CP$12)</f>
        <v>120289.12</v>
      </c>
      <c r="CQ287" s="72">
        <v>3</v>
      </c>
      <c r="CR287" s="71">
        <f t="shared" ref="CR287:CR295" si="1601">(CQ287*$D287*$E287*$G287*$I287*$CR$12)</f>
        <v>72817.877999999997</v>
      </c>
      <c r="CS287" s="72">
        <v>6</v>
      </c>
      <c r="CT287" s="71">
        <f t="shared" ref="CT287:CT295" si="1602">(CS287*$D287*$E287*$G287*$I287*$CT$12)</f>
        <v>145635.75599999999</v>
      </c>
      <c r="CU287" s="72">
        <v>5</v>
      </c>
      <c r="CV287" s="71">
        <f t="shared" ref="CV287:CV295" si="1603">(CU287*$D287*$E287*$G287*$J287*$CV$12)</f>
        <v>128881.2</v>
      </c>
      <c r="CW287" s="86">
        <v>0</v>
      </c>
      <c r="CX287" s="71">
        <f t="shared" ref="CX287:CX295" si="1604">(CW287*$D287*$E287*$G287*$J287*$CX$12)</f>
        <v>0</v>
      </c>
      <c r="CY287" s="72"/>
      <c r="CZ287" s="71">
        <f t="shared" ref="CZ287:CZ295" si="1605">(CY287*$D287*$E287*$G287*$I287*$CZ$12)</f>
        <v>0</v>
      </c>
      <c r="DA287" s="72">
        <v>0</v>
      </c>
      <c r="DB287" s="77">
        <f t="shared" ref="DB287:DB295" si="1606">(DA287*$D287*$E287*$G287*$J287*$DB$12)</f>
        <v>0</v>
      </c>
      <c r="DC287" s="72">
        <v>1</v>
      </c>
      <c r="DD287" s="71">
        <f t="shared" ref="DD287:DD295" si="1607">(DC287*$D287*$E287*$G287*$J287*$DD$12)</f>
        <v>25776.240000000002</v>
      </c>
      <c r="DE287" s="87">
        <v>3</v>
      </c>
      <c r="DF287" s="71">
        <f t="shared" ref="DF287:DF295" si="1608">(DE287*$D287*$E287*$G287*$J287*$DF$12)</f>
        <v>92794.463999999993</v>
      </c>
      <c r="DG287" s="72">
        <v>7</v>
      </c>
      <c r="DH287" s="71">
        <f t="shared" ref="DH287:DH295" si="1609">(DG287*$D287*$E287*$G287*$J287*$DH$12)</f>
        <v>203890.05839999998</v>
      </c>
      <c r="DI287" s="72">
        <v>7</v>
      </c>
      <c r="DJ287" s="71">
        <f t="shared" ref="DJ287:DJ295" si="1610">(DI287*$D287*$E287*$G287*$K287*$DJ$12)</f>
        <v>287405.076</v>
      </c>
      <c r="DK287" s="72">
        <v>7</v>
      </c>
      <c r="DL287" s="79">
        <f t="shared" ref="DL287:DL295" si="1611">(DK287*$D287*$E287*$G287*$L287*$DL$12)</f>
        <v>331224.68400000001</v>
      </c>
      <c r="DM287" s="81">
        <f t="shared" si="1560"/>
        <v>661</v>
      </c>
      <c r="DN287" s="79">
        <f t="shared" si="1560"/>
        <v>16790524.594900001</v>
      </c>
    </row>
    <row r="288" spans="1:118" ht="30.75" customHeight="1" x14ac:dyDescent="0.25">
      <c r="A288" s="82"/>
      <c r="B288" s="83">
        <v>245</v>
      </c>
      <c r="C288" s="65" t="s">
        <v>412</v>
      </c>
      <c r="D288" s="66">
        <v>22900</v>
      </c>
      <c r="E288" s="84">
        <v>1.2</v>
      </c>
      <c r="F288" s="84"/>
      <c r="G288" s="67">
        <v>1</v>
      </c>
      <c r="H288" s="68"/>
      <c r="I288" s="66">
        <v>1.4</v>
      </c>
      <c r="J288" s="66">
        <v>1.68</v>
      </c>
      <c r="K288" s="66">
        <v>2.23</v>
      </c>
      <c r="L288" s="69">
        <v>2.57</v>
      </c>
      <c r="M288" s="72">
        <v>73</v>
      </c>
      <c r="N288" s="71">
        <f t="shared" si="1503"/>
        <v>3089301.6</v>
      </c>
      <c r="O288" s="72">
        <v>0</v>
      </c>
      <c r="P288" s="72">
        <f t="shared" si="1561"/>
        <v>0</v>
      </c>
      <c r="Q288" s="72"/>
      <c r="R288" s="71">
        <f t="shared" si="1562"/>
        <v>0</v>
      </c>
      <c r="S288" s="72"/>
      <c r="T288" s="71">
        <f t="shared" si="1563"/>
        <v>0</v>
      </c>
      <c r="U288" s="72">
        <v>14</v>
      </c>
      <c r="V288" s="71">
        <f t="shared" si="1564"/>
        <v>592468.80000000005</v>
      </c>
      <c r="W288" s="72">
        <v>0</v>
      </c>
      <c r="X288" s="71">
        <f t="shared" si="1565"/>
        <v>0</v>
      </c>
      <c r="Y288" s="72"/>
      <c r="Z288" s="71">
        <f t="shared" si="1566"/>
        <v>0</v>
      </c>
      <c r="AA288" s="72">
        <v>0</v>
      </c>
      <c r="AB288" s="71">
        <f t="shared" si="1567"/>
        <v>0</v>
      </c>
      <c r="AC288" s="72">
        <v>2</v>
      </c>
      <c r="AD288" s="71">
        <f t="shared" si="1568"/>
        <v>84638.400000000009</v>
      </c>
      <c r="AE288" s="72">
        <v>0</v>
      </c>
      <c r="AF288" s="71">
        <f t="shared" si="1569"/>
        <v>0</v>
      </c>
      <c r="AG288" s="72"/>
      <c r="AH288" s="71">
        <f t="shared" si="1570"/>
        <v>0</v>
      </c>
      <c r="AI288" s="72">
        <v>126</v>
      </c>
      <c r="AJ288" s="71">
        <f t="shared" si="1571"/>
        <v>5332219.2</v>
      </c>
      <c r="AK288" s="86">
        <v>3</v>
      </c>
      <c r="AL288" s="71">
        <f t="shared" si="1572"/>
        <v>152349.12</v>
      </c>
      <c r="AM288" s="72">
        <v>20</v>
      </c>
      <c r="AN288" s="77">
        <f t="shared" si="1573"/>
        <v>1015660.8</v>
      </c>
      <c r="AO288" s="72"/>
      <c r="AP288" s="71">
        <f t="shared" si="1574"/>
        <v>0</v>
      </c>
      <c r="AQ288" s="72">
        <v>3</v>
      </c>
      <c r="AR288" s="72">
        <f t="shared" si="1575"/>
        <v>103874.4</v>
      </c>
      <c r="AS288" s="72"/>
      <c r="AT288" s="72">
        <f t="shared" si="1576"/>
        <v>0</v>
      </c>
      <c r="AU288" s="72">
        <v>0</v>
      </c>
      <c r="AV288" s="71">
        <f t="shared" si="1577"/>
        <v>0</v>
      </c>
      <c r="AW288" s="72">
        <v>0</v>
      </c>
      <c r="AX288" s="71">
        <f t="shared" si="1578"/>
        <v>0</v>
      </c>
      <c r="AY288" s="72">
        <v>0</v>
      </c>
      <c r="AZ288" s="71">
        <f t="shared" si="1579"/>
        <v>0</v>
      </c>
      <c r="BA288" s="72"/>
      <c r="BB288" s="71">
        <f t="shared" si="1580"/>
        <v>0</v>
      </c>
      <c r="BC288" s="72"/>
      <c r="BD288" s="71">
        <f t="shared" si="1581"/>
        <v>0</v>
      </c>
      <c r="BE288" s="72">
        <v>108</v>
      </c>
      <c r="BF288" s="71">
        <f t="shared" si="1582"/>
        <v>4985971.2</v>
      </c>
      <c r="BG288" s="72">
        <v>5</v>
      </c>
      <c r="BH288" s="71">
        <f t="shared" si="1583"/>
        <v>230832</v>
      </c>
      <c r="BI288" s="72">
        <v>0</v>
      </c>
      <c r="BJ288" s="71">
        <f t="shared" si="1584"/>
        <v>0</v>
      </c>
      <c r="BK288" s="72">
        <v>0</v>
      </c>
      <c r="BL288" s="71">
        <f t="shared" si="1585"/>
        <v>0</v>
      </c>
      <c r="BM288" s="72">
        <v>8</v>
      </c>
      <c r="BN288" s="71">
        <f t="shared" si="1586"/>
        <v>406264.32000000007</v>
      </c>
      <c r="BO288" s="72">
        <v>5</v>
      </c>
      <c r="BP288" s="71">
        <f t="shared" si="1587"/>
        <v>230832</v>
      </c>
      <c r="BQ288" s="72">
        <v>4</v>
      </c>
      <c r="BR288" s="71">
        <f t="shared" si="1588"/>
        <v>230832</v>
      </c>
      <c r="BS288" s="72"/>
      <c r="BT288" s="71">
        <f t="shared" si="1589"/>
        <v>0</v>
      </c>
      <c r="BU288" s="72">
        <v>4</v>
      </c>
      <c r="BV288" s="71">
        <f t="shared" si="1590"/>
        <v>230832</v>
      </c>
      <c r="BW288" s="72">
        <v>7</v>
      </c>
      <c r="BX288" s="71">
        <f t="shared" si="1591"/>
        <v>323164.79999999999</v>
      </c>
      <c r="BY288" s="72">
        <v>5</v>
      </c>
      <c r="BZ288" s="79">
        <f t="shared" si="1592"/>
        <v>230832</v>
      </c>
      <c r="CA288" s="72">
        <v>0</v>
      </c>
      <c r="CB288" s="71">
        <f t="shared" si="1593"/>
        <v>0</v>
      </c>
      <c r="CC288" s="72">
        <v>0</v>
      </c>
      <c r="CD288" s="71">
        <f t="shared" si="1594"/>
        <v>0</v>
      </c>
      <c r="CE288" s="72"/>
      <c r="CF288" s="71">
        <f t="shared" si="1595"/>
        <v>0</v>
      </c>
      <c r="CG288" s="72"/>
      <c r="CH288" s="72">
        <f t="shared" si="1596"/>
        <v>0</v>
      </c>
      <c r="CI288" s="72"/>
      <c r="CJ288" s="71">
        <f t="shared" si="1597"/>
        <v>0</v>
      </c>
      <c r="CK288" s="72">
        <v>0</v>
      </c>
      <c r="CL288" s="71">
        <f t="shared" si="1598"/>
        <v>0</v>
      </c>
      <c r="CM288" s="72"/>
      <c r="CN288" s="71">
        <f t="shared" si="1599"/>
        <v>0</v>
      </c>
      <c r="CO288" s="72">
        <v>1</v>
      </c>
      <c r="CP288" s="71">
        <f t="shared" si="1600"/>
        <v>26930.399999999998</v>
      </c>
      <c r="CQ288" s="72">
        <v>1</v>
      </c>
      <c r="CR288" s="71">
        <f t="shared" si="1601"/>
        <v>43473.359999999993</v>
      </c>
      <c r="CS288" s="72">
        <v>15</v>
      </c>
      <c r="CT288" s="71">
        <f t="shared" si="1602"/>
        <v>652100.39999999991</v>
      </c>
      <c r="CU288" s="72">
        <v>0</v>
      </c>
      <c r="CV288" s="71">
        <f t="shared" si="1603"/>
        <v>0</v>
      </c>
      <c r="CW288" s="86">
        <v>0</v>
      </c>
      <c r="CX288" s="71">
        <f t="shared" si="1604"/>
        <v>0</v>
      </c>
      <c r="CY288" s="72"/>
      <c r="CZ288" s="71">
        <f t="shared" si="1605"/>
        <v>0</v>
      </c>
      <c r="DA288" s="72">
        <v>0</v>
      </c>
      <c r="DB288" s="77">
        <f t="shared" si="1606"/>
        <v>0</v>
      </c>
      <c r="DC288" s="72">
        <v>1</v>
      </c>
      <c r="DD288" s="71">
        <f t="shared" si="1607"/>
        <v>46166.400000000001</v>
      </c>
      <c r="DE288" s="87"/>
      <c r="DF288" s="71">
        <f t="shared" si="1608"/>
        <v>0</v>
      </c>
      <c r="DG288" s="72">
        <v>3</v>
      </c>
      <c r="DH288" s="71">
        <f t="shared" si="1609"/>
        <v>156504.09599999996</v>
      </c>
      <c r="DI288" s="72"/>
      <c r="DJ288" s="71">
        <f t="shared" si="1610"/>
        <v>0</v>
      </c>
      <c r="DK288" s="72">
        <v>1</v>
      </c>
      <c r="DL288" s="79">
        <f t="shared" si="1611"/>
        <v>84748.319999999992</v>
      </c>
      <c r="DM288" s="81">
        <f t="shared" si="1560"/>
        <v>409</v>
      </c>
      <c r="DN288" s="79">
        <f t="shared" si="1560"/>
        <v>18249995.615999997</v>
      </c>
    </row>
    <row r="289" spans="1:118" ht="30" customHeight="1" x14ac:dyDescent="0.25">
      <c r="A289" s="82"/>
      <c r="B289" s="83">
        <v>246</v>
      </c>
      <c r="C289" s="65" t="s">
        <v>413</v>
      </c>
      <c r="D289" s="66">
        <v>22900</v>
      </c>
      <c r="E289" s="84">
        <v>1.42</v>
      </c>
      <c r="F289" s="84"/>
      <c r="G289" s="67">
        <v>1</v>
      </c>
      <c r="H289" s="68"/>
      <c r="I289" s="66">
        <v>1.4</v>
      </c>
      <c r="J289" s="66">
        <v>1.68</v>
      </c>
      <c r="K289" s="66">
        <v>2.23</v>
      </c>
      <c r="L289" s="69">
        <v>2.57</v>
      </c>
      <c r="M289" s="72">
        <v>30</v>
      </c>
      <c r="N289" s="71">
        <f t="shared" si="1503"/>
        <v>1502331.6</v>
      </c>
      <c r="O289" s="72">
        <v>0</v>
      </c>
      <c r="P289" s="72">
        <f t="shared" si="1561"/>
        <v>0</v>
      </c>
      <c r="Q289" s="72"/>
      <c r="R289" s="71">
        <f t="shared" si="1562"/>
        <v>0</v>
      </c>
      <c r="S289" s="72"/>
      <c r="T289" s="71">
        <f t="shared" si="1563"/>
        <v>0</v>
      </c>
      <c r="U289" s="72">
        <v>2</v>
      </c>
      <c r="V289" s="71">
        <f t="shared" si="1564"/>
        <v>100155.44</v>
      </c>
      <c r="W289" s="72">
        <v>0</v>
      </c>
      <c r="X289" s="71">
        <f t="shared" si="1565"/>
        <v>0</v>
      </c>
      <c r="Y289" s="72"/>
      <c r="Z289" s="71">
        <f t="shared" si="1566"/>
        <v>0</v>
      </c>
      <c r="AA289" s="72">
        <v>0</v>
      </c>
      <c r="AB289" s="71">
        <f t="shared" si="1567"/>
        <v>0</v>
      </c>
      <c r="AC289" s="72">
        <v>10</v>
      </c>
      <c r="AD289" s="71">
        <f t="shared" si="1568"/>
        <v>500777.2</v>
      </c>
      <c r="AE289" s="72">
        <v>0</v>
      </c>
      <c r="AF289" s="71">
        <f t="shared" si="1569"/>
        <v>0</v>
      </c>
      <c r="AG289" s="72"/>
      <c r="AH289" s="71">
        <f t="shared" si="1570"/>
        <v>0</v>
      </c>
      <c r="AI289" s="72">
        <v>28</v>
      </c>
      <c r="AJ289" s="71">
        <f t="shared" si="1571"/>
        <v>1402176.16</v>
      </c>
      <c r="AK289" s="85"/>
      <c r="AL289" s="71">
        <f t="shared" si="1572"/>
        <v>0</v>
      </c>
      <c r="AM289" s="72"/>
      <c r="AN289" s="77">
        <f t="shared" si="1573"/>
        <v>0</v>
      </c>
      <c r="AO289" s="72"/>
      <c r="AP289" s="71">
        <f t="shared" si="1574"/>
        <v>0</v>
      </c>
      <c r="AQ289" s="72"/>
      <c r="AR289" s="72">
        <f t="shared" si="1575"/>
        <v>0</v>
      </c>
      <c r="AS289" s="72">
        <v>13</v>
      </c>
      <c r="AT289" s="72">
        <f t="shared" si="1576"/>
        <v>680601.73999999987</v>
      </c>
      <c r="AU289" s="72">
        <v>0</v>
      </c>
      <c r="AV289" s="71">
        <f t="shared" si="1577"/>
        <v>0</v>
      </c>
      <c r="AW289" s="72">
        <v>0</v>
      </c>
      <c r="AX289" s="71">
        <f t="shared" si="1578"/>
        <v>0</v>
      </c>
      <c r="AY289" s="72">
        <v>0</v>
      </c>
      <c r="AZ289" s="71">
        <f t="shared" si="1579"/>
        <v>0</v>
      </c>
      <c r="BA289" s="72"/>
      <c r="BB289" s="71">
        <f t="shared" si="1580"/>
        <v>0</v>
      </c>
      <c r="BC289" s="72"/>
      <c r="BD289" s="71">
        <f t="shared" si="1581"/>
        <v>0</v>
      </c>
      <c r="BE289" s="72"/>
      <c r="BF289" s="71">
        <f t="shared" si="1582"/>
        <v>0</v>
      </c>
      <c r="BG289" s="72"/>
      <c r="BH289" s="71">
        <f t="shared" si="1583"/>
        <v>0</v>
      </c>
      <c r="BI289" s="72">
        <v>0</v>
      </c>
      <c r="BJ289" s="71">
        <f t="shared" si="1584"/>
        <v>0</v>
      </c>
      <c r="BK289" s="72">
        <v>0</v>
      </c>
      <c r="BL289" s="71">
        <f t="shared" si="1585"/>
        <v>0</v>
      </c>
      <c r="BM289" s="72">
        <v>1</v>
      </c>
      <c r="BN289" s="71">
        <f t="shared" si="1586"/>
        <v>60093.264000000003</v>
      </c>
      <c r="BO289" s="72"/>
      <c r="BP289" s="71">
        <f t="shared" si="1587"/>
        <v>0</v>
      </c>
      <c r="BQ289" s="72"/>
      <c r="BR289" s="71">
        <f t="shared" si="1588"/>
        <v>0</v>
      </c>
      <c r="BS289" s="72"/>
      <c r="BT289" s="71">
        <f t="shared" si="1589"/>
        <v>0</v>
      </c>
      <c r="BU289" s="72"/>
      <c r="BV289" s="71">
        <f t="shared" si="1590"/>
        <v>0</v>
      </c>
      <c r="BW289" s="72">
        <v>1</v>
      </c>
      <c r="BX289" s="71">
        <f t="shared" si="1591"/>
        <v>54630.239999999998</v>
      </c>
      <c r="BY289" s="72"/>
      <c r="BZ289" s="79">
        <f t="shared" si="1592"/>
        <v>0</v>
      </c>
      <c r="CA289" s="72">
        <v>0</v>
      </c>
      <c r="CB289" s="71">
        <f t="shared" si="1593"/>
        <v>0</v>
      </c>
      <c r="CC289" s="72">
        <v>0</v>
      </c>
      <c r="CD289" s="71">
        <f t="shared" si="1594"/>
        <v>0</v>
      </c>
      <c r="CE289" s="72">
        <v>7</v>
      </c>
      <c r="CF289" s="71">
        <f t="shared" si="1595"/>
        <v>318676.39999999997</v>
      </c>
      <c r="CG289" s="72"/>
      <c r="CH289" s="72">
        <f t="shared" si="1596"/>
        <v>0</v>
      </c>
      <c r="CI289" s="72"/>
      <c r="CJ289" s="71">
        <f t="shared" si="1597"/>
        <v>0</v>
      </c>
      <c r="CK289" s="72">
        <v>0</v>
      </c>
      <c r="CL289" s="71">
        <f t="shared" si="1598"/>
        <v>0</v>
      </c>
      <c r="CM289" s="72"/>
      <c r="CN289" s="71">
        <f t="shared" si="1599"/>
        <v>0</v>
      </c>
      <c r="CO289" s="72"/>
      <c r="CP289" s="71">
        <f t="shared" si="1600"/>
        <v>0</v>
      </c>
      <c r="CQ289" s="72">
        <v>3</v>
      </c>
      <c r="CR289" s="71">
        <f t="shared" si="1601"/>
        <v>154330.42799999999</v>
      </c>
      <c r="CS289" s="72"/>
      <c r="CT289" s="71">
        <f t="shared" si="1602"/>
        <v>0</v>
      </c>
      <c r="CU289" s="72">
        <v>0</v>
      </c>
      <c r="CV289" s="71">
        <f t="shared" si="1603"/>
        <v>0</v>
      </c>
      <c r="CW289" s="86"/>
      <c r="CX289" s="71">
        <f t="shared" si="1604"/>
        <v>0</v>
      </c>
      <c r="CY289" s="72"/>
      <c r="CZ289" s="71">
        <f t="shared" si="1605"/>
        <v>0</v>
      </c>
      <c r="DA289" s="72">
        <v>0</v>
      </c>
      <c r="DB289" s="77">
        <f t="shared" si="1606"/>
        <v>0</v>
      </c>
      <c r="DC289" s="72"/>
      <c r="DD289" s="71">
        <f t="shared" si="1607"/>
        <v>0</v>
      </c>
      <c r="DE289" s="87"/>
      <c r="DF289" s="71">
        <f t="shared" si="1608"/>
        <v>0</v>
      </c>
      <c r="DG289" s="72">
        <v>1</v>
      </c>
      <c r="DH289" s="71">
        <f t="shared" si="1609"/>
        <v>61732.17119999999</v>
      </c>
      <c r="DI289" s="72"/>
      <c r="DJ289" s="71">
        <f t="shared" si="1610"/>
        <v>0</v>
      </c>
      <c r="DK289" s="72"/>
      <c r="DL289" s="79">
        <f t="shared" si="1611"/>
        <v>0</v>
      </c>
      <c r="DM289" s="81">
        <f t="shared" si="1560"/>
        <v>96</v>
      </c>
      <c r="DN289" s="79">
        <f t="shared" si="1560"/>
        <v>4835504.6432000007</v>
      </c>
    </row>
    <row r="290" spans="1:118" ht="30" customHeight="1" x14ac:dyDescent="0.25">
      <c r="A290" s="82"/>
      <c r="B290" s="83">
        <v>247</v>
      </c>
      <c r="C290" s="65" t="s">
        <v>414</v>
      </c>
      <c r="D290" s="66">
        <v>22900</v>
      </c>
      <c r="E290" s="84">
        <v>2.31</v>
      </c>
      <c r="F290" s="84"/>
      <c r="G290" s="67">
        <v>1</v>
      </c>
      <c r="H290" s="68"/>
      <c r="I290" s="66">
        <v>1.4</v>
      </c>
      <c r="J290" s="66">
        <v>1.68</v>
      </c>
      <c r="K290" s="66">
        <v>2.23</v>
      </c>
      <c r="L290" s="69">
        <v>2.57</v>
      </c>
      <c r="M290" s="72">
        <v>24</v>
      </c>
      <c r="N290" s="71">
        <f t="shared" si="1503"/>
        <v>1955147.04</v>
      </c>
      <c r="O290" s="72">
        <v>0</v>
      </c>
      <c r="P290" s="72">
        <f t="shared" si="1561"/>
        <v>0</v>
      </c>
      <c r="Q290" s="72"/>
      <c r="R290" s="71">
        <f t="shared" si="1562"/>
        <v>0</v>
      </c>
      <c r="S290" s="72"/>
      <c r="T290" s="71">
        <f t="shared" si="1563"/>
        <v>0</v>
      </c>
      <c r="U290" s="72">
        <v>18</v>
      </c>
      <c r="V290" s="71">
        <f t="shared" si="1564"/>
        <v>1466360.28</v>
      </c>
      <c r="W290" s="72">
        <v>0</v>
      </c>
      <c r="X290" s="71">
        <f t="shared" si="1565"/>
        <v>0</v>
      </c>
      <c r="Y290" s="72"/>
      <c r="Z290" s="71">
        <f t="shared" si="1566"/>
        <v>0</v>
      </c>
      <c r="AA290" s="72">
        <v>0</v>
      </c>
      <c r="AB290" s="71">
        <f t="shared" si="1567"/>
        <v>0</v>
      </c>
      <c r="AC290" s="72"/>
      <c r="AD290" s="71">
        <f t="shared" si="1568"/>
        <v>0</v>
      </c>
      <c r="AE290" s="72">
        <v>0</v>
      </c>
      <c r="AF290" s="71">
        <f t="shared" si="1569"/>
        <v>0</v>
      </c>
      <c r="AG290" s="72"/>
      <c r="AH290" s="71">
        <f t="shared" si="1570"/>
        <v>0</v>
      </c>
      <c r="AI290" s="72">
        <v>15</v>
      </c>
      <c r="AJ290" s="71">
        <f t="shared" si="1571"/>
        <v>1221966.9000000001</v>
      </c>
      <c r="AK290" s="86"/>
      <c r="AL290" s="71">
        <f t="shared" si="1572"/>
        <v>0</v>
      </c>
      <c r="AM290" s="72"/>
      <c r="AN290" s="77">
        <f t="shared" si="1573"/>
        <v>0</v>
      </c>
      <c r="AO290" s="72"/>
      <c r="AP290" s="71">
        <f t="shared" si="1574"/>
        <v>0</v>
      </c>
      <c r="AQ290" s="72">
        <f>8-4</f>
        <v>4</v>
      </c>
      <c r="AR290" s="72">
        <f t="shared" si="1575"/>
        <v>266610.95999999996</v>
      </c>
      <c r="AS290" s="72">
        <v>0</v>
      </c>
      <c r="AT290" s="72">
        <f t="shared" si="1576"/>
        <v>0</v>
      </c>
      <c r="AU290" s="72">
        <v>0</v>
      </c>
      <c r="AV290" s="71">
        <f t="shared" si="1577"/>
        <v>0</v>
      </c>
      <c r="AW290" s="72">
        <v>0</v>
      </c>
      <c r="AX290" s="71">
        <f t="shared" si="1578"/>
        <v>0</v>
      </c>
      <c r="AY290" s="72">
        <v>0</v>
      </c>
      <c r="AZ290" s="71">
        <f t="shared" si="1579"/>
        <v>0</v>
      </c>
      <c r="BA290" s="72"/>
      <c r="BB290" s="71">
        <f t="shared" si="1580"/>
        <v>0</v>
      </c>
      <c r="BC290" s="72"/>
      <c r="BD290" s="71">
        <f t="shared" si="1581"/>
        <v>0</v>
      </c>
      <c r="BE290" s="72">
        <v>39</v>
      </c>
      <c r="BF290" s="71">
        <f t="shared" si="1582"/>
        <v>3465942.48</v>
      </c>
      <c r="BG290" s="72">
        <v>0</v>
      </c>
      <c r="BH290" s="71">
        <f t="shared" si="1583"/>
        <v>0</v>
      </c>
      <c r="BI290" s="72">
        <v>0</v>
      </c>
      <c r="BJ290" s="71">
        <f t="shared" si="1584"/>
        <v>0</v>
      </c>
      <c r="BK290" s="72">
        <v>0</v>
      </c>
      <c r="BL290" s="71">
        <f t="shared" si="1585"/>
        <v>0</v>
      </c>
      <c r="BM290" s="72"/>
      <c r="BN290" s="71">
        <f t="shared" si="1586"/>
        <v>0</v>
      </c>
      <c r="BO290" s="72"/>
      <c r="BP290" s="71">
        <f t="shared" si="1587"/>
        <v>0</v>
      </c>
      <c r="BQ290" s="72"/>
      <c r="BR290" s="71">
        <f t="shared" si="1588"/>
        <v>0</v>
      </c>
      <c r="BS290" s="72"/>
      <c r="BT290" s="71">
        <f t="shared" si="1589"/>
        <v>0</v>
      </c>
      <c r="BU290" s="72"/>
      <c r="BV290" s="71">
        <f t="shared" si="1590"/>
        <v>0</v>
      </c>
      <c r="BW290" s="72"/>
      <c r="BX290" s="71">
        <f t="shared" si="1591"/>
        <v>0</v>
      </c>
      <c r="BY290" s="72"/>
      <c r="BZ290" s="79">
        <f t="shared" si="1592"/>
        <v>0</v>
      </c>
      <c r="CA290" s="72">
        <v>0</v>
      </c>
      <c r="CB290" s="71">
        <f t="shared" si="1593"/>
        <v>0</v>
      </c>
      <c r="CC290" s="72">
        <v>0</v>
      </c>
      <c r="CD290" s="71">
        <f t="shared" si="1594"/>
        <v>0</v>
      </c>
      <c r="CE290" s="72">
        <v>0</v>
      </c>
      <c r="CF290" s="71">
        <f t="shared" si="1595"/>
        <v>0</v>
      </c>
      <c r="CG290" s="72"/>
      <c r="CH290" s="72">
        <f t="shared" si="1596"/>
        <v>0</v>
      </c>
      <c r="CI290" s="72"/>
      <c r="CJ290" s="71">
        <f t="shared" si="1597"/>
        <v>0</v>
      </c>
      <c r="CK290" s="72">
        <v>0</v>
      </c>
      <c r="CL290" s="71">
        <f t="shared" si="1598"/>
        <v>0</v>
      </c>
      <c r="CM290" s="72"/>
      <c r="CN290" s="71">
        <f t="shared" si="1599"/>
        <v>0</v>
      </c>
      <c r="CO290" s="72"/>
      <c r="CP290" s="71">
        <f t="shared" si="1600"/>
        <v>0</v>
      </c>
      <c r="CQ290" s="72"/>
      <c r="CR290" s="71">
        <f t="shared" si="1601"/>
        <v>0</v>
      </c>
      <c r="CS290" s="72"/>
      <c r="CT290" s="71">
        <f t="shared" si="1602"/>
        <v>0</v>
      </c>
      <c r="CU290" s="72">
        <v>0</v>
      </c>
      <c r="CV290" s="71">
        <f t="shared" si="1603"/>
        <v>0</v>
      </c>
      <c r="CW290" s="86">
        <v>0</v>
      </c>
      <c r="CX290" s="71">
        <f t="shared" si="1604"/>
        <v>0</v>
      </c>
      <c r="CY290" s="72"/>
      <c r="CZ290" s="71">
        <f t="shared" si="1605"/>
        <v>0</v>
      </c>
      <c r="DA290" s="72">
        <v>0</v>
      </c>
      <c r="DB290" s="77">
        <f t="shared" si="1606"/>
        <v>0</v>
      </c>
      <c r="DC290" s="72"/>
      <c r="DD290" s="71">
        <f t="shared" si="1607"/>
        <v>0</v>
      </c>
      <c r="DE290" s="87"/>
      <c r="DF290" s="71">
        <f t="shared" si="1608"/>
        <v>0</v>
      </c>
      <c r="DG290" s="72"/>
      <c r="DH290" s="71">
        <f t="shared" si="1609"/>
        <v>0</v>
      </c>
      <c r="DI290" s="72"/>
      <c r="DJ290" s="71">
        <f t="shared" si="1610"/>
        <v>0</v>
      </c>
      <c r="DK290" s="72"/>
      <c r="DL290" s="79">
        <f t="shared" si="1611"/>
        <v>0</v>
      </c>
      <c r="DM290" s="81">
        <f t="shared" si="1560"/>
        <v>100</v>
      </c>
      <c r="DN290" s="79">
        <f t="shared" si="1560"/>
        <v>8376027.6600000001</v>
      </c>
    </row>
    <row r="291" spans="1:118" ht="30" customHeight="1" x14ac:dyDescent="0.25">
      <c r="A291" s="82"/>
      <c r="B291" s="83">
        <v>248</v>
      </c>
      <c r="C291" s="65" t="s">
        <v>415</v>
      </c>
      <c r="D291" s="66">
        <v>22900</v>
      </c>
      <c r="E291" s="84">
        <v>3.12</v>
      </c>
      <c r="F291" s="84"/>
      <c r="G291" s="67">
        <v>1</v>
      </c>
      <c r="H291" s="68"/>
      <c r="I291" s="66">
        <v>1.4</v>
      </c>
      <c r="J291" s="66">
        <v>1.68</v>
      </c>
      <c r="K291" s="66">
        <v>2.23</v>
      </c>
      <c r="L291" s="69">
        <v>2.57</v>
      </c>
      <c r="M291" s="72">
        <v>120</v>
      </c>
      <c r="N291" s="71">
        <f>(M291*$D291*$E291*$G291*$I291*$N$12)</f>
        <v>13203590.4</v>
      </c>
      <c r="O291" s="72">
        <v>0</v>
      </c>
      <c r="P291" s="72">
        <f t="shared" si="1561"/>
        <v>0</v>
      </c>
      <c r="Q291" s="72"/>
      <c r="R291" s="71">
        <f t="shared" si="1562"/>
        <v>0</v>
      </c>
      <c r="S291" s="72"/>
      <c r="T291" s="71">
        <f t="shared" si="1563"/>
        <v>0</v>
      </c>
      <c r="U291" s="72">
        <v>6</v>
      </c>
      <c r="V291" s="71">
        <f t="shared" si="1564"/>
        <v>660179.52</v>
      </c>
      <c r="W291" s="72"/>
      <c r="X291" s="71">
        <f t="shared" si="1565"/>
        <v>0</v>
      </c>
      <c r="Y291" s="72"/>
      <c r="Z291" s="71">
        <f t="shared" si="1566"/>
        <v>0</v>
      </c>
      <c r="AA291" s="72"/>
      <c r="AB291" s="71">
        <f t="shared" si="1567"/>
        <v>0</v>
      </c>
      <c r="AC291" s="72">
        <v>8</v>
      </c>
      <c r="AD291" s="71">
        <f t="shared" si="1568"/>
        <v>880239.3600000001</v>
      </c>
      <c r="AE291" s="72"/>
      <c r="AF291" s="71">
        <f t="shared" si="1569"/>
        <v>0</v>
      </c>
      <c r="AG291" s="72"/>
      <c r="AH291" s="71">
        <f t="shared" si="1570"/>
        <v>0</v>
      </c>
      <c r="AI291" s="72">
        <v>60</v>
      </c>
      <c r="AJ291" s="71">
        <f t="shared" si="1571"/>
        <v>6601795.2000000002</v>
      </c>
      <c r="AK291" s="86">
        <v>2</v>
      </c>
      <c r="AL291" s="71">
        <f t="shared" si="1572"/>
        <v>264071.80800000002</v>
      </c>
      <c r="AM291" s="72"/>
      <c r="AN291" s="77">
        <f t="shared" si="1573"/>
        <v>0</v>
      </c>
      <c r="AO291" s="72"/>
      <c r="AP291" s="71">
        <f t="shared" si="1574"/>
        <v>0</v>
      </c>
      <c r="AQ291" s="72">
        <f>3+3</f>
        <v>6</v>
      </c>
      <c r="AR291" s="72">
        <f t="shared" si="1575"/>
        <v>540146.88</v>
      </c>
      <c r="AS291" s="72"/>
      <c r="AT291" s="72">
        <f t="shared" si="1576"/>
        <v>0</v>
      </c>
      <c r="AU291" s="72"/>
      <c r="AV291" s="71">
        <f t="shared" si="1577"/>
        <v>0</v>
      </c>
      <c r="AW291" s="72"/>
      <c r="AX291" s="71">
        <f t="shared" si="1578"/>
        <v>0</v>
      </c>
      <c r="AY291" s="72"/>
      <c r="AZ291" s="71">
        <f t="shared" si="1579"/>
        <v>0</v>
      </c>
      <c r="BA291" s="72"/>
      <c r="BB291" s="71">
        <f t="shared" si="1580"/>
        <v>0</v>
      </c>
      <c r="BC291" s="72"/>
      <c r="BD291" s="71">
        <f t="shared" si="1581"/>
        <v>0</v>
      </c>
      <c r="BE291" s="72">
        <v>72</v>
      </c>
      <c r="BF291" s="71">
        <f t="shared" si="1582"/>
        <v>8642350.0800000001</v>
      </c>
      <c r="BG291" s="72"/>
      <c r="BH291" s="71">
        <f t="shared" si="1583"/>
        <v>0</v>
      </c>
      <c r="BI291" s="72"/>
      <c r="BJ291" s="71">
        <f t="shared" si="1584"/>
        <v>0</v>
      </c>
      <c r="BK291" s="72"/>
      <c r="BL291" s="71">
        <f t="shared" si="1585"/>
        <v>0</v>
      </c>
      <c r="BM291" s="72">
        <v>1</v>
      </c>
      <c r="BN291" s="71">
        <f t="shared" si="1586"/>
        <v>132035.90400000001</v>
      </c>
      <c r="BO291" s="72"/>
      <c r="BP291" s="71">
        <f t="shared" si="1587"/>
        <v>0</v>
      </c>
      <c r="BQ291" s="72"/>
      <c r="BR291" s="71">
        <f t="shared" si="1588"/>
        <v>0</v>
      </c>
      <c r="BS291" s="72"/>
      <c r="BT291" s="71">
        <f t="shared" si="1589"/>
        <v>0</v>
      </c>
      <c r="BU291" s="72"/>
      <c r="BV291" s="71">
        <f t="shared" si="1590"/>
        <v>0</v>
      </c>
      <c r="BW291" s="72"/>
      <c r="BX291" s="71">
        <f t="shared" si="1591"/>
        <v>0</v>
      </c>
      <c r="BY291" s="72"/>
      <c r="BZ291" s="79">
        <f t="shared" si="1592"/>
        <v>0</v>
      </c>
      <c r="CA291" s="72"/>
      <c r="CB291" s="71">
        <f t="shared" si="1593"/>
        <v>0</v>
      </c>
      <c r="CC291" s="72"/>
      <c r="CD291" s="71">
        <f t="shared" si="1594"/>
        <v>0</v>
      </c>
      <c r="CE291" s="72"/>
      <c r="CF291" s="71">
        <f t="shared" si="1595"/>
        <v>0</v>
      </c>
      <c r="CG291" s="72"/>
      <c r="CH291" s="72">
        <f t="shared" si="1596"/>
        <v>0</v>
      </c>
      <c r="CI291" s="72"/>
      <c r="CJ291" s="71">
        <f t="shared" si="1597"/>
        <v>0</v>
      </c>
      <c r="CK291" s="72"/>
      <c r="CL291" s="71">
        <f t="shared" si="1598"/>
        <v>0</v>
      </c>
      <c r="CM291" s="72"/>
      <c r="CN291" s="71">
        <f t="shared" si="1599"/>
        <v>0</v>
      </c>
      <c r="CO291" s="72"/>
      <c r="CP291" s="71">
        <f t="shared" si="1600"/>
        <v>0</v>
      </c>
      <c r="CQ291" s="72"/>
      <c r="CR291" s="71">
        <f t="shared" si="1601"/>
        <v>0</v>
      </c>
      <c r="CS291" s="72"/>
      <c r="CT291" s="71">
        <f t="shared" si="1602"/>
        <v>0</v>
      </c>
      <c r="CU291" s="72"/>
      <c r="CV291" s="71">
        <f t="shared" si="1603"/>
        <v>0</v>
      </c>
      <c r="CW291" s="86">
        <v>0</v>
      </c>
      <c r="CX291" s="71">
        <f t="shared" si="1604"/>
        <v>0</v>
      </c>
      <c r="CY291" s="72"/>
      <c r="CZ291" s="71">
        <f t="shared" si="1605"/>
        <v>0</v>
      </c>
      <c r="DA291" s="72"/>
      <c r="DB291" s="77">
        <f t="shared" si="1606"/>
        <v>0</v>
      </c>
      <c r="DC291" s="72"/>
      <c r="DD291" s="71">
        <f t="shared" si="1607"/>
        <v>0</v>
      </c>
      <c r="DE291" s="87"/>
      <c r="DF291" s="71">
        <f t="shared" si="1608"/>
        <v>0</v>
      </c>
      <c r="DG291" s="72"/>
      <c r="DH291" s="71">
        <f t="shared" si="1609"/>
        <v>0</v>
      </c>
      <c r="DI291" s="72"/>
      <c r="DJ291" s="71">
        <f t="shared" si="1610"/>
        <v>0</v>
      </c>
      <c r="DK291" s="72"/>
      <c r="DL291" s="79">
        <f t="shared" si="1611"/>
        <v>0</v>
      </c>
      <c r="DM291" s="81">
        <f t="shared" si="1560"/>
        <v>275</v>
      </c>
      <c r="DN291" s="79">
        <f t="shared" si="1560"/>
        <v>30924409.151999995</v>
      </c>
    </row>
    <row r="292" spans="1:118" ht="30" customHeight="1" x14ac:dyDescent="0.25">
      <c r="A292" s="82"/>
      <c r="B292" s="83">
        <v>249</v>
      </c>
      <c r="C292" s="65" t="s">
        <v>416</v>
      </c>
      <c r="D292" s="66">
        <v>22900</v>
      </c>
      <c r="E292" s="84">
        <v>1.08</v>
      </c>
      <c r="F292" s="84"/>
      <c r="G292" s="67">
        <v>1</v>
      </c>
      <c r="H292" s="68"/>
      <c r="I292" s="66">
        <v>1.4</v>
      </c>
      <c r="J292" s="66">
        <v>1.68</v>
      </c>
      <c r="K292" s="66">
        <v>2.23</v>
      </c>
      <c r="L292" s="69">
        <v>2.57</v>
      </c>
      <c r="M292" s="72">
        <v>48</v>
      </c>
      <c r="N292" s="71">
        <f t="shared" si="1503"/>
        <v>1828189.44</v>
      </c>
      <c r="O292" s="72">
        <v>0</v>
      </c>
      <c r="P292" s="72">
        <f t="shared" si="1561"/>
        <v>0</v>
      </c>
      <c r="Q292" s="72"/>
      <c r="R292" s="71">
        <f t="shared" si="1562"/>
        <v>0</v>
      </c>
      <c r="S292" s="72">
        <v>1</v>
      </c>
      <c r="T292" s="71">
        <f t="shared" si="1563"/>
        <v>38808.629999999997</v>
      </c>
      <c r="U292" s="72">
        <v>25</v>
      </c>
      <c r="V292" s="71">
        <f t="shared" si="1564"/>
        <v>952182.00000000012</v>
      </c>
      <c r="W292" s="72">
        <v>0</v>
      </c>
      <c r="X292" s="71">
        <f t="shared" si="1565"/>
        <v>0</v>
      </c>
      <c r="Y292" s="72"/>
      <c r="Z292" s="71">
        <f t="shared" si="1566"/>
        <v>0</v>
      </c>
      <c r="AA292" s="72">
        <v>0</v>
      </c>
      <c r="AB292" s="71">
        <f t="shared" si="1567"/>
        <v>0</v>
      </c>
      <c r="AC292" s="72">
        <v>7</v>
      </c>
      <c r="AD292" s="71">
        <f t="shared" si="1568"/>
        <v>266610.96000000002</v>
      </c>
      <c r="AE292" s="72">
        <v>0</v>
      </c>
      <c r="AF292" s="71">
        <f t="shared" si="1569"/>
        <v>0</v>
      </c>
      <c r="AG292" s="72"/>
      <c r="AH292" s="71">
        <f t="shared" si="1570"/>
        <v>0</v>
      </c>
      <c r="AI292" s="72">
        <v>90</v>
      </c>
      <c r="AJ292" s="71">
        <f t="shared" si="1571"/>
        <v>3427855.2</v>
      </c>
      <c r="AK292" s="86">
        <v>5</v>
      </c>
      <c r="AL292" s="71">
        <f t="shared" si="1572"/>
        <v>228523.68000000005</v>
      </c>
      <c r="AM292" s="72"/>
      <c r="AN292" s="77">
        <f t="shared" si="1573"/>
        <v>0</v>
      </c>
      <c r="AO292" s="72"/>
      <c r="AP292" s="71">
        <f t="shared" si="1574"/>
        <v>0</v>
      </c>
      <c r="AQ292" s="72">
        <v>0</v>
      </c>
      <c r="AR292" s="72">
        <f t="shared" si="1575"/>
        <v>0</v>
      </c>
      <c r="AS292" s="72"/>
      <c r="AT292" s="72">
        <f t="shared" si="1576"/>
        <v>0</v>
      </c>
      <c r="AU292" s="72">
        <v>0</v>
      </c>
      <c r="AV292" s="71">
        <f t="shared" si="1577"/>
        <v>0</v>
      </c>
      <c r="AW292" s="72">
        <v>0</v>
      </c>
      <c r="AX292" s="71">
        <f t="shared" si="1578"/>
        <v>0</v>
      </c>
      <c r="AY292" s="72">
        <v>0</v>
      </c>
      <c r="AZ292" s="71">
        <f t="shared" si="1579"/>
        <v>0</v>
      </c>
      <c r="BA292" s="72"/>
      <c r="BB292" s="71">
        <f t="shared" si="1580"/>
        <v>0</v>
      </c>
      <c r="BC292" s="72">
        <v>1</v>
      </c>
      <c r="BD292" s="71">
        <f t="shared" si="1581"/>
        <v>38087.279999999999</v>
      </c>
      <c r="BE292" s="72">
        <v>146</v>
      </c>
      <c r="BF292" s="71">
        <f t="shared" si="1582"/>
        <v>6066264.9600000009</v>
      </c>
      <c r="BG292" s="72">
        <v>0</v>
      </c>
      <c r="BH292" s="71">
        <f t="shared" si="1583"/>
        <v>0</v>
      </c>
      <c r="BI292" s="72">
        <v>0</v>
      </c>
      <c r="BJ292" s="71">
        <f t="shared" si="1584"/>
        <v>0</v>
      </c>
      <c r="BK292" s="72">
        <v>0</v>
      </c>
      <c r="BL292" s="71">
        <f t="shared" si="1585"/>
        <v>0</v>
      </c>
      <c r="BM292" s="72">
        <v>4</v>
      </c>
      <c r="BN292" s="71">
        <f t="shared" si="1586"/>
        <v>182818.94400000002</v>
      </c>
      <c r="BO292" s="72"/>
      <c r="BP292" s="71">
        <f t="shared" si="1587"/>
        <v>0</v>
      </c>
      <c r="BQ292" s="72"/>
      <c r="BR292" s="71">
        <f t="shared" si="1588"/>
        <v>0</v>
      </c>
      <c r="BS292" s="72"/>
      <c r="BT292" s="71">
        <f t="shared" si="1589"/>
        <v>0</v>
      </c>
      <c r="BU292" s="72">
        <v>1</v>
      </c>
      <c r="BV292" s="71">
        <f t="shared" si="1590"/>
        <v>51937.200000000004</v>
      </c>
      <c r="BW292" s="72">
        <v>4</v>
      </c>
      <c r="BX292" s="71">
        <f t="shared" si="1591"/>
        <v>166199.04000000001</v>
      </c>
      <c r="BY292" s="72"/>
      <c r="BZ292" s="79">
        <f t="shared" si="1592"/>
        <v>0</v>
      </c>
      <c r="CA292" s="72">
        <v>0</v>
      </c>
      <c r="CB292" s="71">
        <f t="shared" si="1593"/>
        <v>0</v>
      </c>
      <c r="CC292" s="72">
        <v>0</v>
      </c>
      <c r="CD292" s="71">
        <f t="shared" si="1594"/>
        <v>0</v>
      </c>
      <c r="CE292" s="72"/>
      <c r="CF292" s="71">
        <f t="shared" si="1595"/>
        <v>0</v>
      </c>
      <c r="CG292" s="72"/>
      <c r="CH292" s="72">
        <f t="shared" si="1596"/>
        <v>0</v>
      </c>
      <c r="CI292" s="72"/>
      <c r="CJ292" s="71">
        <f t="shared" si="1597"/>
        <v>0</v>
      </c>
      <c r="CK292" s="72">
        <v>0</v>
      </c>
      <c r="CL292" s="71">
        <f t="shared" si="1598"/>
        <v>0</v>
      </c>
      <c r="CM292" s="72"/>
      <c r="CN292" s="71">
        <f t="shared" si="1599"/>
        <v>0</v>
      </c>
      <c r="CO292" s="72"/>
      <c r="CP292" s="71">
        <f t="shared" si="1600"/>
        <v>0</v>
      </c>
      <c r="CQ292" s="72"/>
      <c r="CR292" s="71">
        <f t="shared" si="1601"/>
        <v>0</v>
      </c>
      <c r="CS292" s="72"/>
      <c r="CT292" s="71">
        <f t="shared" si="1602"/>
        <v>0</v>
      </c>
      <c r="CU292" s="72">
        <v>0</v>
      </c>
      <c r="CV292" s="71">
        <f t="shared" si="1603"/>
        <v>0</v>
      </c>
      <c r="CW292" s="86"/>
      <c r="CX292" s="71">
        <f t="shared" si="1604"/>
        <v>0</v>
      </c>
      <c r="CY292" s="72"/>
      <c r="CZ292" s="71">
        <f t="shared" si="1605"/>
        <v>0</v>
      </c>
      <c r="DA292" s="72">
        <v>0</v>
      </c>
      <c r="DB292" s="77">
        <f t="shared" si="1606"/>
        <v>0</v>
      </c>
      <c r="DC292" s="72"/>
      <c r="DD292" s="71">
        <f t="shared" si="1607"/>
        <v>0</v>
      </c>
      <c r="DE292" s="87"/>
      <c r="DF292" s="71">
        <f t="shared" si="1608"/>
        <v>0</v>
      </c>
      <c r="DG292" s="72"/>
      <c r="DH292" s="71">
        <f t="shared" si="1609"/>
        <v>0</v>
      </c>
      <c r="DI292" s="72"/>
      <c r="DJ292" s="71">
        <f t="shared" si="1610"/>
        <v>0</v>
      </c>
      <c r="DK292" s="72"/>
      <c r="DL292" s="79">
        <f t="shared" si="1611"/>
        <v>0</v>
      </c>
      <c r="DM292" s="81">
        <f t="shared" si="1560"/>
        <v>332</v>
      </c>
      <c r="DN292" s="79">
        <f t="shared" si="1560"/>
        <v>13247477.334000001</v>
      </c>
    </row>
    <row r="293" spans="1:118" ht="30" customHeight="1" x14ac:dyDescent="0.25">
      <c r="A293" s="82"/>
      <c r="B293" s="83">
        <v>250</v>
      </c>
      <c r="C293" s="65" t="s">
        <v>417</v>
      </c>
      <c r="D293" s="66">
        <v>22900</v>
      </c>
      <c r="E293" s="84">
        <v>1.1200000000000001</v>
      </c>
      <c r="F293" s="84"/>
      <c r="G293" s="67">
        <v>1</v>
      </c>
      <c r="H293" s="68"/>
      <c r="I293" s="66">
        <v>1.4</v>
      </c>
      <c r="J293" s="66">
        <v>1.68</v>
      </c>
      <c r="K293" s="66">
        <v>2.23</v>
      </c>
      <c r="L293" s="69">
        <v>2.57</v>
      </c>
      <c r="M293" s="72">
        <v>88</v>
      </c>
      <c r="N293" s="71">
        <f t="shared" si="1503"/>
        <v>3475816.96</v>
      </c>
      <c r="O293" s="72">
        <v>5</v>
      </c>
      <c r="P293" s="72">
        <f t="shared" si="1561"/>
        <v>197489.6</v>
      </c>
      <c r="Q293" s="72"/>
      <c r="R293" s="71">
        <f t="shared" si="1562"/>
        <v>0</v>
      </c>
      <c r="S293" s="72">
        <v>1</v>
      </c>
      <c r="T293" s="71">
        <f t="shared" si="1563"/>
        <v>40245.986666666664</v>
      </c>
      <c r="U293" s="72">
        <v>6</v>
      </c>
      <c r="V293" s="71">
        <f t="shared" si="1564"/>
        <v>236987.52000000008</v>
      </c>
      <c r="W293" s="72">
        <v>0</v>
      </c>
      <c r="X293" s="71">
        <f t="shared" si="1565"/>
        <v>0</v>
      </c>
      <c r="Y293" s="72"/>
      <c r="Z293" s="71">
        <f t="shared" si="1566"/>
        <v>0</v>
      </c>
      <c r="AA293" s="72">
        <v>0</v>
      </c>
      <c r="AB293" s="71">
        <f t="shared" si="1567"/>
        <v>0</v>
      </c>
      <c r="AC293" s="72">
        <v>6</v>
      </c>
      <c r="AD293" s="71">
        <f t="shared" si="1568"/>
        <v>236987.52000000008</v>
      </c>
      <c r="AE293" s="72">
        <v>0</v>
      </c>
      <c r="AF293" s="71">
        <f t="shared" si="1569"/>
        <v>0</v>
      </c>
      <c r="AG293" s="72"/>
      <c r="AH293" s="71">
        <f t="shared" si="1570"/>
        <v>0</v>
      </c>
      <c r="AI293" s="72">
        <v>150</v>
      </c>
      <c r="AJ293" s="71">
        <f t="shared" si="1571"/>
        <v>5924688.0000000009</v>
      </c>
      <c r="AK293" s="86">
        <v>0</v>
      </c>
      <c r="AL293" s="71">
        <f t="shared" si="1572"/>
        <v>0</v>
      </c>
      <c r="AM293" s="72"/>
      <c r="AN293" s="77">
        <f t="shared" si="1573"/>
        <v>0</v>
      </c>
      <c r="AO293" s="72"/>
      <c r="AP293" s="71">
        <f t="shared" si="1574"/>
        <v>0</v>
      </c>
      <c r="AQ293" s="72">
        <f>5-3</f>
        <v>2</v>
      </c>
      <c r="AR293" s="72">
        <f t="shared" si="1575"/>
        <v>64632.960000000006</v>
      </c>
      <c r="AS293" s="72"/>
      <c r="AT293" s="72">
        <f t="shared" si="1576"/>
        <v>0</v>
      </c>
      <c r="AU293" s="72">
        <v>0</v>
      </c>
      <c r="AV293" s="71">
        <f t="shared" si="1577"/>
        <v>0</v>
      </c>
      <c r="AW293" s="72">
        <v>0</v>
      </c>
      <c r="AX293" s="71">
        <f t="shared" si="1578"/>
        <v>0</v>
      </c>
      <c r="AY293" s="72">
        <v>0</v>
      </c>
      <c r="AZ293" s="71">
        <f t="shared" si="1579"/>
        <v>0</v>
      </c>
      <c r="BA293" s="72"/>
      <c r="BB293" s="71">
        <f t="shared" si="1580"/>
        <v>0</v>
      </c>
      <c r="BC293" s="72">
        <v>3</v>
      </c>
      <c r="BD293" s="71">
        <f t="shared" si="1581"/>
        <v>118493.76000000004</v>
      </c>
      <c r="BE293" s="72">
        <v>96</v>
      </c>
      <c r="BF293" s="71">
        <f t="shared" si="1582"/>
        <v>4136509.4400000004</v>
      </c>
      <c r="BG293" s="72"/>
      <c r="BH293" s="71">
        <f t="shared" si="1583"/>
        <v>0</v>
      </c>
      <c r="BI293" s="72">
        <v>0</v>
      </c>
      <c r="BJ293" s="71">
        <f t="shared" si="1584"/>
        <v>0</v>
      </c>
      <c r="BK293" s="72">
        <v>0</v>
      </c>
      <c r="BL293" s="71">
        <f t="shared" si="1585"/>
        <v>0</v>
      </c>
      <c r="BM293" s="72">
        <v>13</v>
      </c>
      <c r="BN293" s="71">
        <f t="shared" si="1586"/>
        <v>616167.55200000014</v>
      </c>
      <c r="BO293" s="72">
        <v>4</v>
      </c>
      <c r="BP293" s="71">
        <f t="shared" si="1587"/>
        <v>172354.56000000003</v>
      </c>
      <c r="BQ293" s="72"/>
      <c r="BR293" s="71">
        <f t="shared" si="1588"/>
        <v>0</v>
      </c>
      <c r="BS293" s="72"/>
      <c r="BT293" s="71">
        <f t="shared" si="1589"/>
        <v>0</v>
      </c>
      <c r="BU293" s="72">
        <v>7</v>
      </c>
      <c r="BV293" s="71">
        <f t="shared" si="1590"/>
        <v>377025.60000000003</v>
      </c>
      <c r="BW293" s="72">
        <v>5</v>
      </c>
      <c r="BX293" s="71">
        <f t="shared" si="1591"/>
        <v>215443.20000000001</v>
      </c>
      <c r="BY293" s="72">
        <v>4</v>
      </c>
      <c r="BZ293" s="79">
        <f t="shared" si="1592"/>
        <v>172354.56000000003</v>
      </c>
      <c r="CA293" s="72">
        <v>0</v>
      </c>
      <c r="CB293" s="71">
        <f t="shared" si="1593"/>
        <v>0</v>
      </c>
      <c r="CC293" s="72">
        <v>0</v>
      </c>
      <c r="CD293" s="71">
        <f t="shared" si="1594"/>
        <v>0</v>
      </c>
      <c r="CE293" s="72"/>
      <c r="CF293" s="71">
        <f t="shared" si="1595"/>
        <v>0</v>
      </c>
      <c r="CG293" s="72"/>
      <c r="CH293" s="72">
        <f t="shared" si="1596"/>
        <v>0</v>
      </c>
      <c r="CI293" s="72"/>
      <c r="CJ293" s="71">
        <f t="shared" si="1597"/>
        <v>0</v>
      </c>
      <c r="CK293" s="72">
        <v>0</v>
      </c>
      <c r="CL293" s="71">
        <f t="shared" si="1598"/>
        <v>0</v>
      </c>
      <c r="CM293" s="72"/>
      <c r="CN293" s="71">
        <f t="shared" si="1599"/>
        <v>0</v>
      </c>
      <c r="CO293" s="72"/>
      <c r="CP293" s="71">
        <f t="shared" si="1600"/>
        <v>0</v>
      </c>
      <c r="CQ293" s="72"/>
      <c r="CR293" s="71">
        <f t="shared" si="1601"/>
        <v>0</v>
      </c>
      <c r="CS293" s="72"/>
      <c r="CT293" s="71">
        <f t="shared" si="1602"/>
        <v>0</v>
      </c>
      <c r="CU293" s="72">
        <v>0</v>
      </c>
      <c r="CV293" s="71">
        <f t="shared" si="1603"/>
        <v>0</v>
      </c>
      <c r="CW293" s="86">
        <v>0</v>
      </c>
      <c r="CX293" s="71">
        <f t="shared" si="1604"/>
        <v>0</v>
      </c>
      <c r="CY293" s="72"/>
      <c r="CZ293" s="71">
        <f t="shared" si="1605"/>
        <v>0</v>
      </c>
      <c r="DA293" s="72">
        <v>0</v>
      </c>
      <c r="DB293" s="77">
        <f t="shared" si="1606"/>
        <v>0</v>
      </c>
      <c r="DC293" s="72">
        <v>1</v>
      </c>
      <c r="DD293" s="71">
        <f t="shared" si="1607"/>
        <v>43088.640000000007</v>
      </c>
      <c r="DE293" s="87"/>
      <c r="DF293" s="71">
        <f t="shared" si="1608"/>
        <v>0</v>
      </c>
      <c r="DG293" s="72"/>
      <c r="DH293" s="71">
        <f t="shared" si="1609"/>
        <v>0</v>
      </c>
      <c r="DI293" s="72"/>
      <c r="DJ293" s="71">
        <f t="shared" si="1610"/>
        <v>0</v>
      </c>
      <c r="DK293" s="72"/>
      <c r="DL293" s="79">
        <f t="shared" si="1611"/>
        <v>0</v>
      </c>
      <c r="DM293" s="81">
        <f t="shared" si="1560"/>
        <v>391</v>
      </c>
      <c r="DN293" s="79">
        <f t="shared" si="1560"/>
        <v>16028285.858666671</v>
      </c>
    </row>
    <row r="294" spans="1:118" ht="30" customHeight="1" x14ac:dyDescent="0.25">
      <c r="A294" s="82"/>
      <c r="B294" s="83">
        <v>251</v>
      </c>
      <c r="C294" s="65" t="s">
        <v>418</v>
      </c>
      <c r="D294" s="66">
        <v>22900</v>
      </c>
      <c r="E294" s="84">
        <v>1.62</v>
      </c>
      <c r="F294" s="84"/>
      <c r="G294" s="130">
        <v>0.95</v>
      </c>
      <c r="H294" s="131"/>
      <c r="I294" s="66">
        <v>1.4</v>
      </c>
      <c r="J294" s="66">
        <v>1.68</v>
      </c>
      <c r="K294" s="66">
        <v>2.23</v>
      </c>
      <c r="L294" s="69">
        <v>2.57</v>
      </c>
      <c r="M294" s="72">
        <v>180</v>
      </c>
      <c r="N294" s="71">
        <f t="shared" si="1503"/>
        <v>9769387.3200000003</v>
      </c>
      <c r="O294" s="72">
        <v>0</v>
      </c>
      <c r="P294" s="72">
        <f t="shared" si="1561"/>
        <v>0</v>
      </c>
      <c r="Q294" s="72"/>
      <c r="R294" s="71">
        <f t="shared" si="1562"/>
        <v>0</v>
      </c>
      <c r="S294" s="72"/>
      <c r="T294" s="71">
        <f t="shared" si="1563"/>
        <v>0</v>
      </c>
      <c r="U294" s="72">
        <v>20</v>
      </c>
      <c r="V294" s="71">
        <f t="shared" si="1564"/>
        <v>1085487.48</v>
      </c>
      <c r="W294" s="72">
        <v>0</v>
      </c>
      <c r="X294" s="71">
        <f t="shared" si="1565"/>
        <v>0</v>
      </c>
      <c r="Y294" s="72"/>
      <c r="Z294" s="71">
        <f t="shared" si="1566"/>
        <v>0</v>
      </c>
      <c r="AA294" s="72">
        <v>0</v>
      </c>
      <c r="AB294" s="71">
        <f t="shared" si="1567"/>
        <v>0</v>
      </c>
      <c r="AC294" s="72">
        <v>20</v>
      </c>
      <c r="AD294" s="71">
        <f t="shared" si="1568"/>
        <v>1085487.48</v>
      </c>
      <c r="AE294" s="72">
        <v>0</v>
      </c>
      <c r="AF294" s="71">
        <f t="shared" si="1569"/>
        <v>0</v>
      </c>
      <c r="AG294" s="72"/>
      <c r="AH294" s="71">
        <f t="shared" si="1570"/>
        <v>0</v>
      </c>
      <c r="AI294" s="72">
        <v>161</v>
      </c>
      <c r="AJ294" s="71">
        <f t="shared" si="1571"/>
        <v>8738174.2139999997</v>
      </c>
      <c r="AK294" s="86">
        <v>2</v>
      </c>
      <c r="AL294" s="71">
        <f t="shared" si="1572"/>
        <v>130258.4976</v>
      </c>
      <c r="AM294" s="72"/>
      <c r="AN294" s="77">
        <f t="shared" si="1573"/>
        <v>0</v>
      </c>
      <c r="AO294" s="72"/>
      <c r="AP294" s="71">
        <f t="shared" si="1574"/>
        <v>0</v>
      </c>
      <c r="AQ294" s="72">
        <v>1</v>
      </c>
      <c r="AR294" s="72">
        <f t="shared" si="1575"/>
        <v>44406.305999999997</v>
      </c>
      <c r="AS294" s="72"/>
      <c r="AT294" s="72">
        <f t="shared" si="1576"/>
        <v>0</v>
      </c>
      <c r="AU294" s="72">
        <v>0</v>
      </c>
      <c r="AV294" s="71">
        <f t="shared" si="1577"/>
        <v>0</v>
      </c>
      <c r="AW294" s="72">
        <v>0</v>
      </c>
      <c r="AX294" s="71">
        <f t="shared" si="1578"/>
        <v>0</v>
      </c>
      <c r="AY294" s="72">
        <v>0</v>
      </c>
      <c r="AZ294" s="71">
        <f t="shared" si="1579"/>
        <v>0</v>
      </c>
      <c r="BA294" s="72"/>
      <c r="BB294" s="71">
        <f t="shared" si="1580"/>
        <v>0</v>
      </c>
      <c r="BC294" s="72"/>
      <c r="BD294" s="71">
        <f t="shared" si="1581"/>
        <v>0</v>
      </c>
      <c r="BE294" s="72">
        <v>183</v>
      </c>
      <c r="BF294" s="71">
        <f t="shared" si="1582"/>
        <v>10835138.663999999</v>
      </c>
      <c r="BG294" s="72">
        <v>2</v>
      </c>
      <c r="BH294" s="71">
        <f t="shared" si="1583"/>
        <v>118416.81599999999</v>
      </c>
      <c r="BI294" s="72">
        <v>0</v>
      </c>
      <c r="BJ294" s="71">
        <f t="shared" si="1584"/>
        <v>0</v>
      </c>
      <c r="BK294" s="72">
        <v>0</v>
      </c>
      <c r="BL294" s="71">
        <f t="shared" si="1585"/>
        <v>0</v>
      </c>
      <c r="BM294" s="72">
        <v>3</v>
      </c>
      <c r="BN294" s="71">
        <f t="shared" si="1586"/>
        <v>195387.7464</v>
      </c>
      <c r="BO294" s="72"/>
      <c r="BP294" s="71">
        <f t="shared" si="1587"/>
        <v>0</v>
      </c>
      <c r="BQ294" s="72"/>
      <c r="BR294" s="71">
        <f t="shared" si="1588"/>
        <v>0</v>
      </c>
      <c r="BS294" s="72"/>
      <c r="BT294" s="71">
        <f t="shared" si="1589"/>
        <v>0</v>
      </c>
      <c r="BU294" s="72"/>
      <c r="BV294" s="71">
        <f t="shared" si="1590"/>
        <v>0</v>
      </c>
      <c r="BW294" s="72"/>
      <c r="BX294" s="71">
        <f t="shared" si="1591"/>
        <v>0</v>
      </c>
      <c r="BY294" s="72">
        <v>1</v>
      </c>
      <c r="BZ294" s="79">
        <f t="shared" si="1592"/>
        <v>59208.407999999996</v>
      </c>
      <c r="CA294" s="72">
        <v>0</v>
      </c>
      <c r="CB294" s="71">
        <f t="shared" si="1593"/>
        <v>0</v>
      </c>
      <c r="CC294" s="72">
        <v>0</v>
      </c>
      <c r="CD294" s="71">
        <f t="shared" si="1594"/>
        <v>0</v>
      </c>
      <c r="CE294" s="72">
        <v>0</v>
      </c>
      <c r="CF294" s="71">
        <f t="shared" si="1595"/>
        <v>0</v>
      </c>
      <c r="CG294" s="72"/>
      <c r="CH294" s="72">
        <f t="shared" si="1596"/>
        <v>0</v>
      </c>
      <c r="CI294" s="72"/>
      <c r="CJ294" s="71">
        <f t="shared" si="1597"/>
        <v>0</v>
      </c>
      <c r="CK294" s="72">
        <v>0</v>
      </c>
      <c r="CL294" s="71">
        <f t="shared" si="1598"/>
        <v>0</v>
      </c>
      <c r="CM294" s="72"/>
      <c r="CN294" s="71">
        <f t="shared" si="1599"/>
        <v>0</v>
      </c>
      <c r="CO294" s="72"/>
      <c r="CP294" s="71">
        <f t="shared" si="1600"/>
        <v>0</v>
      </c>
      <c r="CQ294" s="72"/>
      <c r="CR294" s="71">
        <f t="shared" si="1601"/>
        <v>0</v>
      </c>
      <c r="CS294" s="72"/>
      <c r="CT294" s="71">
        <f t="shared" si="1602"/>
        <v>0</v>
      </c>
      <c r="CU294" s="72">
        <v>0</v>
      </c>
      <c r="CV294" s="71">
        <f t="shared" si="1603"/>
        <v>0</v>
      </c>
      <c r="CW294" s="86">
        <v>0</v>
      </c>
      <c r="CX294" s="71">
        <f t="shared" si="1604"/>
        <v>0</v>
      </c>
      <c r="CY294" s="72"/>
      <c r="CZ294" s="71">
        <f t="shared" si="1605"/>
        <v>0</v>
      </c>
      <c r="DA294" s="72">
        <v>0</v>
      </c>
      <c r="DB294" s="77">
        <f t="shared" si="1606"/>
        <v>0</v>
      </c>
      <c r="DC294" s="72"/>
      <c r="DD294" s="71">
        <f t="shared" si="1607"/>
        <v>0</v>
      </c>
      <c r="DE294" s="87"/>
      <c r="DF294" s="71">
        <f t="shared" si="1608"/>
        <v>0</v>
      </c>
      <c r="DG294" s="72"/>
      <c r="DH294" s="71">
        <f t="shared" si="1609"/>
        <v>0</v>
      </c>
      <c r="DI294" s="72"/>
      <c r="DJ294" s="71">
        <f t="shared" si="1610"/>
        <v>0</v>
      </c>
      <c r="DK294" s="72"/>
      <c r="DL294" s="79">
        <f t="shared" si="1611"/>
        <v>0</v>
      </c>
      <c r="DM294" s="81">
        <f t="shared" si="1560"/>
        <v>573</v>
      </c>
      <c r="DN294" s="79">
        <f t="shared" si="1560"/>
        <v>32061352.932000004</v>
      </c>
    </row>
    <row r="295" spans="1:118" ht="30" customHeight="1" x14ac:dyDescent="0.25">
      <c r="A295" s="82"/>
      <c r="B295" s="83">
        <v>252</v>
      </c>
      <c r="C295" s="65" t="s">
        <v>419</v>
      </c>
      <c r="D295" s="66">
        <v>22900</v>
      </c>
      <c r="E295" s="84">
        <v>1.95</v>
      </c>
      <c r="F295" s="84"/>
      <c r="G295" s="67">
        <v>1</v>
      </c>
      <c r="H295" s="68"/>
      <c r="I295" s="66">
        <v>1.4</v>
      </c>
      <c r="J295" s="66">
        <v>1.68</v>
      </c>
      <c r="K295" s="66">
        <v>2.23</v>
      </c>
      <c r="L295" s="69">
        <v>2.57</v>
      </c>
      <c r="M295" s="72">
        <v>35</v>
      </c>
      <c r="N295" s="71">
        <f t="shared" si="1503"/>
        <v>2406904.5</v>
      </c>
      <c r="O295" s="72">
        <v>0</v>
      </c>
      <c r="P295" s="72">
        <f t="shared" si="1561"/>
        <v>0</v>
      </c>
      <c r="Q295" s="72"/>
      <c r="R295" s="71">
        <f t="shared" si="1562"/>
        <v>0</v>
      </c>
      <c r="S295" s="72"/>
      <c r="T295" s="71">
        <f t="shared" si="1563"/>
        <v>0</v>
      </c>
      <c r="U295" s="72">
        <v>10</v>
      </c>
      <c r="V295" s="71">
        <f t="shared" si="1564"/>
        <v>687687</v>
      </c>
      <c r="W295" s="72">
        <v>0</v>
      </c>
      <c r="X295" s="71">
        <f t="shared" si="1565"/>
        <v>0</v>
      </c>
      <c r="Y295" s="72"/>
      <c r="Z295" s="71">
        <f t="shared" si="1566"/>
        <v>0</v>
      </c>
      <c r="AA295" s="72">
        <v>0</v>
      </c>
      <c r="AB295" s="71">
        <f t="shared" si="1567"/>
        <v>0</v>
      </c>
      <c r="AC295" s="72">
        <v>7</v>
      </c>
      <c r="AD295" s="71">
        <f t="shared" si="1568"/>
        <v>481380.9</v>
      </c>
      <c r="AE295" s="72">
        <v>0</v>
      </c>
      <c r="AF295" s="71">
        <f t="shared" si="1569"/>
        <v>0</v>
      </c>
      <c r="AG295" s="72"/>
      <c r="AH295" s="71">
        <f t="shared" si="1570"/>
        <v>0</v>
      </c>
      <c r="AI295" s="72">
        <v>27</v>
      </c>
      <c r="AJ295" s="71">
        <f t="shared" si="1571"/>
        <v>1856754.9000000001</v>
      </c>
      <c r="AK295" s="85"/>
      <c r="AL295" s="71">
        <f t="shared" si="1572"/>
        <v>0</v>
      </c>
      <c r="AM295" s="72">
        <v>0</v>
      </c>
      <c r="AN295" s="77">
        <f t="shared" si="1573"/>
        <v>0</v>
      </c>
      <c r="AO295" s="72"/>
      <c r="AP295" s="71">
        <f t="shared" si="1574"/>
        <v>0</v>
      </c>
      <c r="AQ295" s="72"/>
      <c r="AR295" s="72">
        <f t="shared" si="1575"/>
        <v>0</v>
      </c>
      <c r="AS295" s="72"/>
      <c r="AT295" s="72">
        <f t="shared" si="1576"/>
        <v>0</v>
      </c>
      <c r="AU295" s="72">
        <v>0</v>
      </c>
      <c r="AV295" s="71">
        <f t="shared" si="1577"/>
        <v>0</v>
      </c>
      <c r="AW295" s="72">
        <v>0</v>
      </c>
      <c r="AX295" s="71">
        <f t="shared" si="1578"/>
        <v>0</v>
      </c>
      <c r="AY295" s="72">
        <v>0</v>
      </c>
      <c r="AZ295" s="71">
        <f t="shared" si="1579"/>
        <v>0</v>
      </c>
      <c r="BA295" s="72"/>
      <c r="BB295" s="71">
        <f t="shared" si="1580"/>
        <v>0</v>
      </c>
      <c r="BC295" s="72"/>
      <c r="BD295" s="71">
        <f t="shared" si="1581"/>
        <v>0</v>
      </c>
      <c r="BE295" s="72">
        <v>38</v>
      </c>
      <c r="BF295" s="71">
        <f t="shared" si="1582"/>
        <v>2850775.1999999997</v>
      </c>
      <c r="BG295" s="72"/>
      <c r="BH295" s="71">
        <f t="shared" si="1583"/>
        <v>0</v>
      </c>
      <c r="BI295" s="72">
        <v>0</v>
      </c>
      <c r="BJ295" s="71">
        <f t="shared" si="1584"/>
        <v>0</v>
      </c>
      <c r="BK295" s="72">
        <v>0</v>
      </c>
      <c r="BL295" s="71">
        <f t="shared" si="1585"/>
        <v>0</v>
      </c>
      <c r="BM295" s="72">
        <v>3</v>
      </c>
      <c r="BN295" s="71">
        <f t="shared" si="1586"/>
        <v>247567.32</v>
      </c>
      <c r="BO295" s="72"/>
      <c r="BP295" s="71">
        <f t="shared" si="1587"/>
        <v>0</v>
      </c>
      <c r="BQ295" s="72"/>
      <c r="BR295" s="71">
        <f t="shared" si="1588"/>
        <v>0</v>
      </c>
      <c r="BS295" s="72"/>
      <c r="BT295" s="71">
        <f t="shared" si="1589"/>
        <v>0</v>
      </c>
      <c r="BU295" s="72"/>
      <c r="BV295" s="71">
        <f t="shared" si="1590"/>
        <v>0</v>
      </c>
      <c r="BW295" s="72">
        <v>1</v>
      </c>
      <c r="BX295" s="71">
        <f t="shared" si="1591"/>
        <v>75020.399999999994</v>
      </c>
      <c r="BY295" s="72"/>
      <c r="BZ295" s="79">
        <f t="shared" si="1592"/>
        <v>0</v>
      </c>
      <c r="CA295" s="72">
        <v>0</v>
      </c>
      <c r="CB295" s="71">
        <f t="shared" si="1593"/>
        <v>0</v>
      </c>
      <c r="CC295" s="72">
        <v>0</v>
      </c>
      <c r="CD295" s="71">
        <f t="shared" si="1594"/>
        <v>0</v>
      </c>
      <c r="CE295" s="72">
        <v>0</v>
      </c>
      <c r="CF295" s="71">
        <f t="shared" si="1595"/>
        <v>0</v>
      </c>
      <c r="CG295" s="72"/>
      <c r="CH295" s="72">
        <f t="shared" si="1596"/>
        <v>0</v>
      </c>
      <c r="CI295" s="72"/>
      <c r="CJ295" s="71">
        <f t="shared" si="1597"/>
        <v>0</v>
      </c>
      <c r="CK295" s="72">
        <v>0</v>
      </c>
      <c r="CL295" s="71">
        <f t="shared" si="1598"/>
        <v>0</v>
      </c>
      <c r="CM295" s="72"/>
      <c r="CN295" s="71">
        <f t="shared" si="1599"/>
        <v>0</v>
      </c>
      <c r="CO295" s="72"/>
      <c r="CP295" s="71">
        <f t="shared" si="1600"/>
        <v>0</v>
      </c>
      <c r="CQ295" s="72"/>
      <c r="CR295" s="71">
        <f t="shared" si="1601"/>
        <v>0</v>
      </c>
      <c r="CS295" s="72"/>
      <c r="CT295" s="71">
        <f t="shared" si="1602"/>
        <v>0</v>
      </c>
      <c r="CU295" s="72">
        <v>0</v>
      </c>
      <c r="CV295" s="71">
        <f t="shared" si="1603"/>
        <v>0</v>
      </c>
      <c r="CW295" s="86"/>
      <c r="CX295" s="71">
        <f t="shared" si="1604"/>
        <v>0</v>
      </c>
      <c r="CY295" s="72"/>
      <c r="CZ295" s="71">
        <f t="shared" si="1605"/>
        <v>0</v>
      </c>
      <c r="DA295" s="72">
        <v>0</v>
      </c>
      <c r="DB295" s="77">
        <f t="shared" si="1606"/>
        <v>0</v>
      </c>
      <c r="DC295" s="72"/>
      <c r="DD295" s="71">
        <f t="shared" si="1607"/>
        <v>0</v>
      </c>
      <c r="DE295" s="87"/>
      <c r="DF295" s="71">
        <f t="shared" si="1608"/>
        <v>0</v>
      </c>
      <c r="DG295" s="72"/>
      <c r="DH295" s="71">
        <f t="shared" si="1609"/>
        <v>0</v>
      </c>
      <c r="DI295" s="72"/>
      <c r="DJ295" s="71">
        <f t="shared" si="1610"/>
        <v>0</v>
      </c>
      <c r="DK295" s="72"/>
      <c r="DL295" s="79">
        <f t="shared" si="1611"/>
        <v>0</v>
      </c>
      <c r="DM295" s="81">
        <f t="shared" si="1560"/>
        <v>121</v>
      </c>
      <c r="DN295" s="79">
        <f t="shared" si="1560"/>
        <v>8606090.2200000007</v>
      </c>
    </row>
    <row r="296" spans="1:118" ht="30" customHeight="1" x14ac:dyDescent="0.25">
      <c r="A296" s="82"/>
      <c r="B296" s="83">
        <v>253</v>
      </c>
      <c r="C296" s="65" t="s">
        <v>420</v>
      </c>
      <c r="D296" s="66">
        <v>22900</v>
      </c>
      <c r="E296" s="84">
        <v>2.14</v>
      </c>
      <c r="F296" s="84"/>
      <c r="G296" s="67">
        <v>1</v>
      </c>
      <c r="H296" s="68"/>
      <c r="I296" s="66">
        <v>1.4</v>
      </c>
      <c r="J296" s="66">
        <v>1.68</v>
      </c>
      <c r="K296" s="66">
        <v>2.23</v>
      </c>
      <c r="L296" s="69">
        <v>2.57</v>
      </c>
      <c r="M296" s="72">
        <v>245</v>
      </c>
      <c r="N296" s="71">
        <f t="shared" ref="N296:N297" si="1612">(M296*$D296*$E296*$G296*$I296)</f>
        <v>16809058</v>
      </c>
      <c r="O296" s="72">
        <v>0</v>
      </c>
      <c r="P296" s="72">
        <f t="shared" ref="P296:P297" si="1613">(O296*$D296*$E296*$G296*$I296)</f>
        <v>0</v>
      </c>
      <c r="Q296" s="72"/>
      <c r="R296" s="71">
        <f t="shared" ref="R296:R297" si="1614">(Q296*$D296*$E296*$G296*$I296)</f>
        <v>0</v>
      </c>
      <c r="S296" s="72"/>
      <c r="T296" s="71">
        <f t="shared" ref="T296:T297" si="1615">(S296*$D296*$E296*$G296*$I296)</f>
        <v>0</v>
      </c>
      <c r="U296" s="72"/>
      <c r="V296" s="71">
        <f t="shared" ref="V296:V297" si="1616">(U296*$D296*$E296*$G296*$I296)</f>
        <v>0</v>
      </c>
      <c r="W296" s="72"/>
      <c r="X296" s="71">
        <f t="shared" ref="X296:X297" si="1617">(W296*$D296*$E296*$G296*$I296)</f>
        <v>0</v>
      </c>
      <c r="Y296" s="72"/>
      <c r="Z296" s="71">
        <f t="shared" ref="Z296:Z297" si="1618">(Y296*$D296*$E296*$G296*$I296)</f>
        <v>0</v>
      </c>
      <c r="AA296" s="72"/>
      <c r="AB296" s="71">
        <f t="shared" ref="AB296:AB297" si="1619">(AA296*$D296*$E296*$G296*$I296)</f>
        <v>0</v>
      </c>
      <c r="AC296" s="72">
        <v>17</v>
      </c>
      <c r="AD296" s="71">
        <f t="shared" ref="AD296:AD297" si="1620">(AC296*$D296*$E296*$G296*$I296)</f>
        <v>1166342.7999999998</v>
      </c>
      <c r="AE296" s="72"/>
      <c r="AF296" s="71">
        <f t="shared" ref="AF296:AF297" si="1621">(AE296*$D296*$E296*$G296*$I296)</f>
        <v>0</v>
      </c>
      <c r="AG296" s="74"/>
      <c r="AH296" s="71">
        <f t="shared" ref="AH296:AH297" si="1622">(AG296*$D296*$E296*$G296*$I296)</f>
        <v>0</v>
      </c>
      <c r="AI296" s="72">
        <v>170</v>
      </c>
      <c r="AJ296" s="71">
        <f t="shared" ref="AJ296:AJ297" si="1623">(AI296*$D296*$E296*$G296*$I296)</f>
        <v>11663428</v>
      </c>
      <c r="AK296" s="86">
        <v>0</v>
      </c>
      <c r="AL296" s="71">
        <f t="shared" ref="AL296:AL297" si="1624">(AK296*$D296*$E296*$G296*$J296)</f>
        <v>0</v>
      </c>
      <c r="AM296" s="72"/>
      <c r="AN296" s="77">
        <f t="shared" ref="AN296:AN297" si="1625">(AM296*$D296*$E296*$G296*$J296)</f>
        <v>0</v>
      </c>
      <c r="AO296" s="72"/>
      <c r="AP296" s="71">
        <f t="shared" ref="AP296:AP297" si="1626">(AO296*$D296*$E296*$G296*$I296)</f>
        <v>0</v>
      </c>
      <c r="AQ296" s="72">
        <f>17-6</f>
        <v>11</v>
      </c>
      <c r="AR296" s="72">
        <f t="shared" ref="AR296:AR297" si="1627">(AQ296*$D296*$E296*$G296*$I296)</f>
        <v>754692.39999999991</v>
      </c>
      <c r="AS296" s="72"/>
      <c r="AT296" s="72">
        <f t="shared" ref="AT296:AT297" si="1628">(AS296*$D296*$E296*$G296*$I296)</f>
        <v>0</v>
      </c>
      <c r="AU296" s="72"/>
      <c r="AV296" s="71">
        <f t="shared" ref="AV296:AV297" si="1629">(AU296*$D296*$E296*$G296*$I296)</f>
        <v>0</v>
      </c>
      <c r="AW296" s="72"/>
      <c r="AX296" s="71">
        <f t="shared" ref="AX296:AX297" si="1630">(AW296*$D296*$E296*$G296*$I296)</f>
        <v>0</v>
      </c>
      <c r="AY296" s="72"/>
      <c r="AZ296" s="71">
        <f t="shared" ref="AZ296:AZ297" si="1631">(AY296*$D296*$E296*$G296*$I296)</f>
        <v>0</v>
      </c>
      <c r="BA296" s="72"/>
      <c r="BB296" s="71">
        <f t="shared" ref="BB296:BB297" si="1632">(BA296*$D296*$E296*$G296*$I296)</f>
        <v>0</v>
      </c>
      <c r="BC296" s="72"/>
      <c r="BD296" s="71">
        <f t="shared" ref="BD296:BD297" si="1633">(BC296*$D296*$E296*$G296*$I296)</f>
        <v>0</v>
      </c>
      <c r="BE296" s="72">
        <v>69</v>
      </c>
      <c r="BF296" s="71">
        <f t="shared" ref="BF296:BF297" si="1634">(BE296*$D296*$E296*$G296*$J296)</f>
        <v>5680775.5199999996</v>
      </c>
      <c r="BG296" s="72">
        <v>2</v>
      </c>
      <c r="BH296" s="71">
        <f t="shared" ref="BH296:BH297" si="1635">(BG296*$D296*$E296*$G296*$J296)</f>
        <v>164660.16</v>
      </c>
      <c r="BI296" s="72"/>
      <c r="BJ296" s="71">
        <f t="shared" ref="BJ296:BJ297" si="1636">(BI296*$D296*$E296*$G296*$J296)</f>
        <v>0</v>
      </c>
      <c r="BK296" s="72"/>
      <c r="BL296" s="71">
        <f t="shared" ref="BL296:BL297" si="1637">(BK296*$D296*$E296*$G296*$J296)</f>
        <v>0</v>
      </c>
      <c r="BM296" s="72"/>
      <c r="BN296" s="71">
        <f t="shared" ref="BN296:BN297" si="1638">(BM296*$D296*$E296*$G296*$J296)</f>
        <v>0</v>
      </c>
      <c r="BO296" s="72"/>
      <c r="BP296" s="71">
        <f t="shared" ref="BP296:BP297" si="1639">(BO296*$D296*$E296*$G296*$J296)</f>
        <v>0</v>
      </c>
      <c r="BQ296" s="72"/>
      <c r="BR296" s="71">
        <f t="shared" ref="BR296:BR297" si="1640">(BQ296*$D296*$E296*$G296*$J296)</f>
        <v>0</v>
      </c>
      <c r="BS296" s="72"/>
      <c r="BT296" s="71">
        <f t="shared" ref="BT296:BT297" si="1641">(BS296*$D296*$E296*$G296*$J296)</f>
        <v>0</v>
      </c>
      <c r="BU296" s="72"/>
      <c r="BV296" s="71">
        <f t="shared" ref="BV296:BV297" si="1642">(BU296*$D296*$E296*$G296*$J296)</f>
        <v>0</v>
      </c>
      <c r="BW296" s="72"/>
      <c r="BX296" s="71">
        <f t="shared" ref="BX296:BX297" si="1643">(BW296*$D296*$E296*$G296*$J296)</f>
        <v>0</v>
      </c>
      <c r="BY296" s="72"/>
      <c r="BZ296" s="79">
        <f t="shared" ref="BZ296:BZ297" si="1644">(BY296*$D296*$E296*$G296*$J296)</f>
        <v>0</v>
      </c>
      <c r="CA296" s="72"/>
      <c r="CB296" s="71">
        <f t="shared" ref="CB296:CB297" si="1645">(CA296*$D296*$E296*$G296*$I296)</f>
        <v>0</v>
      </c>
      <c r="CC296" s="72"/>
      <c r="CD296" s="71">
        <f t="shared" ref="CD296:CD297" si="1646">(CC296*$D296*$E296*$G296*$I296)</f>
        <v>0</v>
      </c>
      <c r="CE296" s="72"/>
      <c r="CF296" s="71">
        <f t="shared" ref="CF296:CF297" si="1647">(CE296*$D296*$E296*$G296*$I296)</f>
        <v>0</v>
      </c>
      <c r="CG296" s="72"/>
      <c r="CH296" s="72">
        <f t="shared" ref="CH296:CH297" si="1648">(CG296*$D296*$E296*$G296*$I296)</f>
        <v>0</v>
      </c>
      <c r="CI296" s="72"/>
      <c r="CJ296" s="71">
        <f t="shared" ref="CJ296:CJ297" si="1649">(CI296*$D296*$E296*$G296*$J296)</f>
        <v>0</v>
      </c>
      <c r="CK296" s="72"/>
      <c r="CL296" s="71">
        <f t="shared" ref="CL296:CL297" si="1650">(CK296*$D296*$E296*$G296*$I296)</f>
        <v>0</v>
      </c>
      <c r="CM296" s="72"/>
      <c r="CN296" s="71">
        <f t="shared" ref="CN296:CN297" si="1651">(CM296*$D296*$E296*$G296*$I296)</f>
        <v>0</v>
      </c>
      <c r="CO296" s="72"/>
      <c r="CP296" s="71">
        <f t="shared" ref="CP296:CP297" si="1652">(CO296*$D296*$E296*$G296*$I296)</f>
        <v>0</v>
      </c>
      <c r="CQ296" s="72"/>
      <c r="CR296" s="71">
        <f t="shared" ref="CR296:CR297" si="1653">(CQ296*$D296*$E296*$G296*$I296)</f>
        <v>0</v>
      </c>
      <c r="CS296" s="72"/>
      <c r="CT296" s="71">
        <f t="shared" ref="CT296:CT297" si="1654">(CS296*$D296*$E296*$G296*$I296)</f>
        <v>0</v>
      </c>
      <c r="CU296" s="72"/>
      <c r="CV296" s="71">
        <f t="shared" ref="CV296:CV297" si="1655">(CU296*$D296*$E296*$G296*$J296)</f>
        <v>0</v>
      </c>
      <c r="CW296" s="86">
        <v>0</v>
      </c>
      <c r="CX296" s="71">
        <f t="shared" ref="CX296:CX297" si="1656">(CW296*$D296*$E296*$G296*$J296)</f>
        <v>0</v>
      </c>
      <c r="CY296" s="72"/>
      <c r="CZ296" s="71">
        <f t="shared" ref="CZ296:CZ297" si="1657">(CY296*$D296*$E296*$G296*$I296)</f>
        <v>0</v>
      </c>
      <c r="DA296" s="72"/>
      <c r="DB296" s="77">
        <f t="shared" ref="DB296:DB297" si="1658">(DA296*$D296*$E296*$G296*$J296)</f>
        <v>0</v>
      </c>
      <c r="DC296" s="72"/>
      <c r="DD296" s="71">
        <f t="shared" ref="DD296:DD297" si="1659">(DC296*$D296*$E296*$G296*$J296)</f>
        <v>0</v>
      </c>
      <c r="DE296" s="87"/>
      <c r="DF296" s="71">
        <f t="shared" ref="DF296:DF297" si="1660">(DE296*$D296*$E296*$G296*$J296)</f>
        <v>0</v>
      </c>
      <c r="DG296" s="72"/>
      <c r="DH296" s="71">
        <f t="shared" ref="DH296:DH297" si="1661">(DG296*$D296*$E296*$G296*$J296)</f>
        <v>0</v>
      </c>
      <c r="DI296" s="72"/>
      <c r="DJ296" s="71">
        <f t="shared" ref="DJ296:DJ297" si="1662">(DI296*$D296*$E296*$G296*$K296)</f>
        <v>0</v>
      </c>
      <c r="DK296" s="72"/>
      <c r="DL296" s="79">
        <f t="shared" ref="DL296:DL297" si="1663">(DK296*$D296*$E296*$G296*$L296)</f>
        <v>0</v>
      </c>
      <c r="DM296" s="81">
        <f t="shared" si="1560"/>
        <v>514</v>
      </c>
      <c r="DN296" s="79">
        <f t="shared" si="1560"/>
        <v>36238956.879999995</v>
      </c>
    </row>
    <row r="297" spans="1:118" ht="30" customHeight="1" x14ac:dyDescent="0.25">
      <c r="A297" s="82"/>
      <c r="B297" s="83">
        <v>254</v>
      </c>
      <c r="C297" s="65" t="s">
        <v>421</v>
      </c>
      <c r="D297" s="66">
        <v>22900</v>
      </c>
      <c r="E297" s="84">
        <v>4.13</v>
      </c>
      <c r="F297" s="84"/>
      <c r="G297" s="67">
        <v>1</v>
      </c>
      <c r="H297" s="68"/>
      <c r="I297" s="66">
        <v>1.4</v>
      </c>
      <c r="J297" s="66">
        <v>1.68</v>
      </c>
      <c r="K297" s="66">
        <v>2.23</v>
      </c>
      <c r="L297" s="69">
        <v>2.57</v>
      </c>
      <c r="M297" s="72">
        <v>15</v>
      </c>
      <c r="N297" s="71">
        <f t="shared" si="1612"/>
        <v>1986116.9999999998</v>
      </c>
      <c r="O297" s="72">
        <v>0</v>
      </c>
      <c r="P297" s="72">
        <f t="shared" si="1613"/>
        <v>0</v>
      </c>
      <c r="Q297" s="72"/>
      <c r="R297" s="71">
        <f t="shared" si="1614"/>
        <v>0</v>
      </c>
      <c r="S297" s="72"/>
      <c r="T297" s="71">
        <f t="shared" si="1615"/>
        <v>0</v>
      </c>
      <c r="U297" s="72">
        <v>29</v>
      </c>
      <c r="V297" s="71">
        <f t="shared" si="1616"/>
        <v>3839826.1999999997</v>
      </c>
      <c r="W297" s="72"/>
      <c r="X297" s="71">
        <f t="shared" si="1617"/>
        <v>0</v>
      </c>
      <c r="Y297" s="72"/>
      <c r="Z297" s="71">
        <f t="shared" si="1618"/>
        <v>0</v>
      </c>
      <c r="AA297" s="72"/>
      <c r="AB297" s="71">
        <f t="shared" si="1619"/>
        <v>0</v>
      </c>
      <c r="AC297" s="72">
        <v>1</v>
      </c>
      <c r="AD297" s="71">
        <f t="shared" si="1620"/>
        <v>132407.79999999999</v>
      </c>
      <c r="AE297" s="72"/>
      <c r="AF297" s="71">
        <f t="shared" si="1621"/>
        <v>0</v>
      </c>
      <c r="AG297" s="74"/>
      <c r="AH297" s="71">
        <f t="shared" si="1622"/>
        <v>0</v>
      </c>
      <c r="AI297" s="72">
        <v>10</v>
      </c>
      <c r="AJ297" s="71">
        <f t="shared" si="1623"/>
        <v>1324078</v>
      </c>
      <c r="AK297" s="86">
        <v>5</v>
      </c>
      <c r="AL297" s="71">
        <f t="shared" si="1624"/>
        <v>794446.79999999993</v>
      </c>
      <c r="AM297" s="72"/>
      <c r="AN297" s="77">
        <f t="shared" si="1625"/>
        <v>0</v>
      </c>
      <c r="AO297" s="72"/>
      <c r="AP297" s="71">
        <f t="shared" si="1626"/>
        <v>0</v>
      </c>
      <c r="AQ297" s="72"/>
      <c r="AR297" s="72">
        <f t="shared" si="1627"/>
        <v>0</v>
      </c>
      <c r="AS297" s="72"/>
      <c r="AT297" s="72">
        <f t="shared" si="1628"/>
        <v>0</v>
      </c>
      <c r="AU297" s="72"/>
      <c r="AV297" s="71">
        <f t="shared" si="1629"/>
        <v>0</v>
      </c>
      <c r="AW297" s="72"/>
      <c r="AX297" s="71">
        <f t="shared" si="1630"/>
        <v>0</v>
      </c>
      <c r="AY297" s="72"/>
      <c r="AZ297" s="71">
        <f t="shared" si="1631"/>
        <v>0</v>
      </c>
      <c r="BA297" s="72"/>
      <c r="BB297" s="71">
        <f t="shared" si="1632"/>
        <v>0</v>
      </c>
      <c r="BC297" s="72"/>
      <c r="BD297" s="71">
        <f t="shared" si="1633"/>
        <v>0</v>
      </c>
      <c r="BE297" s="72"/>
      <c r="BF297" s="71">
        <f t="shared" si="1634"/>
        <v>0</v>
      </c>
      <c r="BG297" s="72"/>
      <c r="BH297" s="71">
        <f t="shared" si="1635"/>
        <v>0</v>
      </c>
      <c r="BI297" s="72"/>
      <c r="BJ297" s="71">
        <f t="shared" si="1636"/>
        <v>0</v>
      </c>
      <c r="BK297" s="72"/>
      <c r="BL297" s="71">
        <f t="shared" si="1637"/>
        <v>0</v>
      </c>
      <c r="BM297" s="72"/>
      <c r="BN297" s="71">
        <f t="shared" si="1638"/>
        <v>0</v>
      </c>
      <c r="BO297" s="72"/>
      <c r="BP297" s="71">
        <f t="shared" si="1639"/>
        <v>0</v>
      </c>
      <c r="BQ297" s="72"/>
      <c r="BR297" s="71">
        <f t="shared" si="1640"/>
        <v>0</v>
      </c>
      <c r="BS297" s="72"/>
      <c r="BT297" s="71">
        <f t="shared" si="1641"/>
        <v>0</v>
      </c>
      <c r="BU297" s="72"/>
      <c r="BV297" s="71">
        <f t="shared" si="1642"/>
        <v>0</v>
      </c>
      <c r="BW297" s="72"/>
      <c r="BX297" s="71">
        <f t="shared" si="1643"/>
        <v>0</v>
      </c>
      <c r="BY297" s="72"/>
      <c r="BZ297" s="79">
        <f t="shared" si="1644"/>
        <v>0</v>
      </c>
      <c r="CA297" s="72"/>
      <c r="CB297" s="71">
        <f t="shared" si="1645"/>
        <v>0</v>
      </c>
      <c r="CC297" s="72"/>
      <c r="CD297" s="71">
        <f t="shared" si="1646"/>
        <v>0</v>
      </c>
      <c r="CE297" s="72"/>
      <c r="CF297" s="71">
        <f t="shared" si="1647"/>
        <v>0</v>
      </c>
      <c r="CG297" s="72"/>
      <c r="CH297" s="72">
        <f t="shared" si="1648"/>
        <v>0</v>
      </c>
      <c r="CI297" s="72"/>
      <c r="CJ297" s="71">
        <f t="shared" si="1649"/>
        <v>0</v>
      </c>
      <c r="CK297" s="72"/>
      <c r="CL297" s="71">
        <f t="shared" si="1650"/>
        <v>0</v>
      </c>
      <c r="CM297" s="72"/>
      <c r="CN297" s="71">
        <f t="shared" si="1651"/>
        <v>0</v>
      </c>
      <c r="CO297" s="72"/>
      <c r="CP297" s="71">
        <f t="shared" si="1652"/>
        <v>0</v>
      </c>
      <c r="CQ297" s="72"/>
      <c r="CR297" s="71">
        <f t="shared" si="1653"/>
        <v>0</v>
      </c>
      <c r="CS297" s="72"/>
      <c r="CT297" s="71">
        <f t="shared" si="1654"/>
        <v>0</v>
      </c>
      <c r="CU297" s="72"/>
      <c r="CV297" s="71">
        <f t="shared" si="1655"/>
        <v>0</v>
      </c>
      <c r="CW297" s="86">
        <v>0</v>
      </c>
      <c r="CX297" s="71">
        <f t="shared" si="1656"/>
        <v>0</v>
      </c>
      <c r="CY297" s="72"/>
      <c r="CZ297" s="71">
        <f t="shared" si="1657"/>
        <v>0</v>
      </c>
      <c r="DA297" s="72"/>
      <c r="DB297" s="77">
        <f t="shared" si="1658"/>
        <v>0</v>
      </c>
      <c r="DC297" s="72"/>
      <c r="DD297" s="71">
        <f t="shared" si="1659"/>
        <v>0</v>
      </c>
      <c r="DE297" s="87"/>
      <c r="DF297" s="71">
        <f t="shared" si="1660"/>
        <v>0</v>
      </c>
      <c r="DG297" s="72"/>
      <c r="DH297" s="71">
        <f t="shared" si="1661"/>
        <v>0</v>
      </c>
      <c r="DI297" s="72"/>
      <c r="DJ297" s="71">
        <f t="shared" si="1662"/>
        <v>0</v>
      </c>
      <c r="DK297" s="72"/>
      <c r="DL297" s="79">
        <f t="shared" si="1663"/>
        <v>0</v>
      </c>
      <c r="DM297" s="81">
        <f t="shared" si="1560"/>
        <v>60</v>
      </c>
      <c r="DN297" s="79">
        <f t="shared" si="1560"/>
        <v>8076875.7999999989</v>
      </c>
    </row>
    <row r="298" spans="1:118" ht="15.75" customHeight="1" x14ac:dyDescent="0.25">
      <c r="A298" s="82">
        <v>31</v>
      </c>
      <c r="B298" s="146"/>
      <c r="C298" s="144" t="s">
        <v>422</v>
      </c>
      <c r="D298" s="66">
        <v>22900</v>
      </c>
      <c r="E298" s="88">
        <v>0.9</v>
      </c>
      <c r="F298" s="88"/>
      <c r="G298" s="67">
        <v>1</v>
      </c>
      <c r="H298" s="68"/>
      <c r="I298" s="66">
        <v>1.4</v>
      </c>
      <c r="J298" s="66">
        <v>1.68</v>
      </c>
      <c r="K298" s="66">
        <v>2.23</v>
      </c>
      <c r="L298" s="69">
        <v>2.57</v>
      </c>
      <c r="M298" s="92">
        <f>SUM(M299:M317)</f>
        <v>327</v>
      </c>
      <c r="N298" s="92">
        <f t="shared" ref="N298:BY298" si="1664">SUM(N299:N317)</f>
        <v>15531771.569999998</v>
      </c>
      <c r="O298" s="92">
        <f t="shared" si="1664"/>
        <v>681</v>
      </c>
      <c r="P298" s="92">
        <f t="shared" si="1664"/>
        <v>31511261.040000003</v>
      </c>
      <c r="Q298" s="92">
        <f t="shared" si="1664"/>
        <v>592</v>
      </c>
      <c r="R298" s="92">
        <f t="shared" si="1664"/>
        <v>20171398.590000004</v>
      </c>
      <c r="S298" s="92">
        <f t="shared" si="1664"/>
        <v>0</v>
      </c>
      <c r="T298" s="92">
        <f t="shared" si="1664"/>
        <v>0</v>
      </c>
      <c r="U298" s="92">
        <f t="shared" si="1664"/>
        <v>257</v>
      </c>
      <c r="V298" s="92">
        <f t="shared" si="1664"/>
        <v>13059721.149999999</v>
      </c>
      <c r="W298" s="92">
        <f t="shared" si="1664"/>
        <v>0</v>
      </c>
      <c r="X298" s="92">
        <f t="shared" si="1664"/>
        <v>0</v>
      </c>
      <c r="Y298" s="92">
        <f t="shared" si="1664"/>
        <v>0</v>
      </c>
      <c r="Z298" s="92">
        <f t="shared" si="1664"/>
        <v>0</v>
      </c>
      <c r="AA298" s="92">
        <f t="shared" si="1664"/>
        <v>0</v>
      </c>
      <c r="AB298" s="92">
        <f t="shared" si="1664"/>
        <v>0</v>
      </c>
      <c r="AC298" s="92">
        <f t="shared" si="1664"/>
        <v>54</v>
      </c>
      <c r="AD298" s="92">
        <f t="shared" si="1664"/>
        <v>2133945.66</v>
      </c>
      <c r="AE298" s="92">
        <f t="shared" si="1664"/>
        <v>0</v>
      </c>
      <c r="AF298" s="92">
        <f t="shared" si="1664"/>
        <v>0</v>
      </c>
      <c r="AG298" s="92">
        <f t="shared" si="1664"/>
        <v>752</v>
      </c>
      <c r="AH298" s="92">
        <f t="shared" si="1664"/>
        <v>17661709.729999997</v>
      </c>
      <c r="AI298" s="92">
        <f t="shared" si="1664"/>
        <v>217</v>
      </c>
      <c r="AJ298" s="92">
        <f t="shared" si="1664"/>
        <v>6818039.9000000004</v>
      </c>
      <c r="AK298" s="92">
        <f t="shared" si="1664"/>
        <v>197</v>
      </c>
      <c r="AL298" s="92">
        <f t="shared" si="1664"/>
        <v>8962052.4000000004</v>
      </c>
      <c r="AM298" s="92">
        <f t="shared" si="1664"/>
        <v>52</v>
      </c>
      <c r="AN298" s="92">
        <f t="shared" si="1664"/>
        <v>1689151.632</v>
      </c>
      <c r="AO298" s="92">
        <v>0</v>
      </c>
      <c r="AP298" s="92">
        <f t="shared" si="1664"/>
        <v>0</v>
      </c>
      <c r="AQ298" s="92">
        <f t="shared" si="1664"/>
        <v>18</v>
      </c>
      <c r="AR298" s="92">
        <f t="shared" si="1664"/>
        <v>539153.0199999999</v>
      </c>
      <c r="AS298" s="92">
        <f t="shared" si="1664"/>
        <v>328</v>
      </c>
      <c r="AT298" s="92">
        <f t="shared" si="1664"/>
        <v>9745021.7199999988</v>
      </c>
      <c r="AU298" s="92">
        <f t="shared" si="1664"/>
        <v>0</v>
      </c>
      <c r="AV298" s="92">
        <f t="shared" si="1664"/>
        <v>0</v>
      </c>
      <c r="AW298" s="92">
        <f t="shared" si="1664"/>
        <v>0</v>
      </c>
      <c r="AX298" s="92">
        <f t="shared" si="1664"/>
        <v>0</v>
      </c>
      <c r="AY298" s="92">
        <f t="shared" si="1664"/>
        <v>0</v>
      </c>
      <c r="AZ298" s="92">
        <f t="shared" si="1664"/>
        <v>0</v>
      </c>
      <c r="BA298" s="92">
        <f t="shared" si="1664"/>
        <v>264</v>
      </c>
      <c r="BB298" s="92">
        <f t="shared" si="1664"/>
        <v>6699482.0200000005</v>
      </c>
      <c r="BC298" s="92">
        <f t="shared" si="1664"/>
        <v>156</v>
      </c>
      <c r="BD298" s="92">
        <f t="shared" si="1664"/>
        <v>3870828.22</v>
      </c>
      <c r="BE298" s="92">
        <f t="shared" si="1664"/>
        <v>195</v>
      </c>
      <c r="BF298" s="92">
        <f t="shared" si="1664"/>
        <v>7586889.9959999993</v>
      </c>
      <c r="BG298" s="92">
        <f t="shared" si="1664"/>
        <v>1235</v>
      </c>
      <c r="BH298" s="92">
        <f t="shared" si="1664"/>
        <v>38460246.803999998</v>
      </c>
      <c r="BI298" s="92">
        <f t="shared" si="1664"/>
        <v>3</v>
      </c>
      <c r="BJ298" s="92">
        <f t="shared" si="1664"/>
        <v>87716.160000000003</v>
      </c>
      <c r="BK298" s="92">
        <f t="shared" si="1664"/>
        <v>0</v>
      </c>
      <c r="BL298" s="92">
        <f t="shared" si="1664"/>
        <v>0</v>
      </c>
      <c r="BM298" s="92">
        <f t="shared" si="1664"/>
        <v>430</v>
      </c>
      <c r="BN298" s="92">
        <f t="shared" si="1664"/>
        <v>13364826.552000001</v>
      </c>
      <c r="BO298" s="92">
        <f t="shared" si="1664"/>
        <v>148</v>
      </c>
      <c r="BP298" s="92">
        <f t="shared" si="1664"/>
        <v>4829774.88</v>
      </c>
      <c r="BQ298" s="92">
        <f t="shared" si="1664"/>
        <v>104</v>
      </c>
      <c r="BR298" s="92">
        <f t="shared" si="1664"/>
        <v>3766216.4399999995</v>
      </c>
      <c r="BS298" s="92">
        <f t="shared" si="1664"/>
        <v>68</v>
      </c>
      <c r="BT298" s="92">
        <f t="shared" si="1664"/>
        <v>1783831.2239999999</v>
      </c>
      <c r="BU298" s="92">
        <f t="shared" si="1664"/>
        <v>226</v>
      </c>
      <c r="BV298" s="92">
        <f t="shared" si="1664"/>
        <v>7260570.4920000006</v>
      </c>
      <c r="BW298" s="92">
        <f t="shared" si="1664"/>
        <v>130</v>
      </c>
      <c r="BX298" s="92">
        <f t="shared" si="1664"/>
        <v>3770583.0119999996</v>
      </c>
      <c r="BY298" s="92">
        <f t="shared" si="1664"/>
        <v>104</v>
      </c>
      <c r="BZ298" s="92">
        <f t="shared" ref="BZ298:DN298" si="1665">SUM(BZ299:BZ317)</f>
        <v>3789876.7199999993</v>
      </c>
      <c r="CA298" s="92">
        <f t="shared" si="1665"/>
        <v>0</v>
      </c>
      <c r="CB298" s="92">
        <f t="shared" si="1665"/>
        <v>0</v>
      </c>
      <c r="CC298" s="92">
        <f t="shared" si="1665"/>
        <v>0</v>
      </c>
      <c r="CD298" s="92">
        <f t="shared" si="1665"/>
        <v>0</v>
      </c>
      <c r="CE298" s="92">
        <f t="shared" si="1665"/>
        <v>15</v>
      </c>
      <c r="CF298" s="92">
        <f t="shared" si="1665"/>
        <v>572271</v>
      </c>
      <c r="CG298" s="92">
        <f t="shared" si="1665"/>
        <v>0</v>
      </c>
      <c r="CH298" s="92">
        <f t="shared" si="1665"/>
        <v>0</v>
      </c>
      <c r="CI298" s="92">
        <f t="shared" si="1665"/>
        <v>0</v>
      </c>
      <c r="CJ298" s="92">
        <f t="shared" si="1665"/>
        <v>0</v>
      </c>
      <c r="CK298" s="92">
        <f t="shared" si="1665"/>
        <v>65</v>
      </c>
      <c r="CL298" s="92">
        <f t="shared" si="1665"/>
        <v>1310292.2</v>
      </c>
      <c r="CM298" s="92">
        <f t="shared" si="1665"/>
        <v>41</v>
      </c>
      <c r="CN298" s="92">
        <f t="shared" si="1665"/>
        <v>998989.6</v>
      </c>
      <c r="CO298" s="92">
        <f t="shared" si="1665"/>
        <v>218</v>
      </c>
      <c r="CP298" s="92">
        <f t="shared" si="1665"/>
        <v>5301056.879999999</v>
      </c>
      <c r="CQ298" s="92">
        <f t="shared" si="1665"/>
        <v>86</v>
      </c>
      <c r="CR298" s="92">
        <f t="shared" si="1665"/>
        <v>2192416.6879999996</v>
      </c>
      <c r="CS298" s="92">
        <f t="shared" si="1665"/>
        <v>142</v>
      </c>
      <c r="CT298" s="92">
        <f t="shared" si="1665"/>
        <v>4515057.8899999997</v>
      </c>
      <c r="CU298" s="92">
        <f t="shared" si="1665"/>
        <v>0</v>
      </c>
      <c r="CV298" s="92">
        <f t="shared" si="1665"/>
        <v>0</v>
      </c>
      <c r="CW298" s="92">
        <f t="shared" si="1665"/>
        <v>22</v>
      </c>
      <c r="CX298" s="92">
        <f t="shared" si="1665"/>
        <v>581542.75199999998</v>
      </c>
      <c r="CY298" s="92">
        <f t="shared" si="1665"/>
        <v>0</v>
      </c>
      <c r="CZ298" s="92">
        <f t="shared" si="1665"/>
        <v>0</v>
      </c>
      <c r="DA298" s="92">
        <f t="shared" si="1665"/>
        <v>8</v>
      </c>
      <c r="DB298" s="95">
        <f t="shared" si="1665"/>
        <v>233909.75999999998</v>
      </c>
      <c r="DC298" s="92">
        <f t="shared" si="1665"/>
        <v>25</v>
      </c>
      <c r="DD298" s="92">
        <f t="shared" si="1665"/>
        <v>707884.8</v>
      </c>
      <c r="DE298" s="96">
        <f t="shared" si="1665"/>
        <v>72</v>
      </c>
      <c r="DF298" s="92">
        <f t="shared" si="1665"/>
        <v>2025012.1919999998</v>
      </c>
      <c r="DG298" s="92">
        <f t="shared" si="1665"/>
        <v>142</v>
      </c>
      <c r="DH298" s="92">
        <f t="shared" si="1665"/>
        <v>4452876.2375999996</v>
      </c>
      <c r="DI298" s="92">
        <v>33</v>
      </c>
      <c r="DJ298" s="92">
        <f t="shared" si="1665"/>
        <v>1417211.3840000001</v>
      </c>
      <c r="DK298" s="92">
        <f t="shared" si="1665"/>
        <v>138</v>
      </c>
      <c r="DL298" s="92">
        <f t="shared" si="1665"/>
        <v>7548014.9559999993</v>
      </c>
      <c r="DM298" s="92">
        <f t="shared" si="1665"/>
        <v>7545</v>
      </c>
      <c r="DN298" s="92">
        <f t="shared" si="1665"/>
        <v>254950605.27159995</v>
      </c>
    </row>
    <row r="299" spans="1:118" ht="30" customHeight="1" x14ac:dyDescent="0.25">
      <c r="A299" s="82"/>
      <c r="B299" s="83">
        <v>255</v>
      </c>
      <c r="C299" s="65" t="s">
        <v>423</v>
      </c>
      <c r="D299" s="66">
        <v>22900</v>
      </c>
      <c r="E299" s="84">
        <v>0.61</v>
      </c>
      <c r="F299" s="84"/>
      <c r="G299" s="67">
        <v>1</v>
      </c>
      <c r="H299" s="68"/>
      <c r="I299" s="66">
        <v>1.4</v>
      </c>
      <c r="J299" s="66">
        <v>1.68</v>
      </c>
      <c r="K299" s="66">
        <v>2.23</v>
      </c>
      <c r="L299" s="69">
        <v>2.57</v>
      </c>
      <c r="M299" s="72">
        <v>19</v>
      </c>
      <c r="N299" s="71">
        <f t="shared" si="1503"/>
        <v>408732.94</v>
      </c>
      <c r="O299" s="72">
        <v>9</v>
      </c>
      <c r="P299" s="72">
        <f>(O299*$D299*$E299*$G299*$I299*$P$12)</f>
        <v>193610.34</v>
      </c>
      <c r="Q299" s="72">
        <v>207</v>
      </c>
      <c r="R299" s="71">
        <f>(Q299*$D299*$E299*$G299*$I299*$R$12)</f>
        <v>4453037.82</v>
      </c>
      <c r="S299" s="72"/>
      <c r="T299" s="71">
        <f>(S299/12*7*$D299*$E299*$G299*$I299*$T$12)+(S299/12*5*$D299*$E299*$G299*$I299*$T$13)</f>
        <v>0</v>
      </c>
      <c r="U299" s="72"/>
      <c r="V299" s="71">
        <f>(U299*$D299*$E299*$G299*$I299*$V$12)</f>
        <v>0</v>
      </c>
      <c r="W299" s="72">
        <v>0</v>
      </c>
      <c r="X299" s="71">
        <f>(W299*$D299*$E299*$G299*$I299*$X$12)</f>
        <v>0</v>
      </c>
      <c r="Y299" s="72"/>
      <c r="Z299" s="71">
        <f>(Y299*$D299*$E299*$G299*$I299*$Z$12)</f>
        <v>0</v>
      </c>
      <c r="AA299" s="72">
        <v>0</v>
      </c>
      <c r="AB299" s="71">
        <f>(AA299*$D299*$E299*$G299*$I299*$AB$12)</f>
        <v>0</v>
      </c>
      <c r="AC299" s="72"/>
      <c r="AD299" s="71">
        <f>(AC299*$D299*$E299*$G299*$I299*$AD$12)</f>
        <v>0</v>
      </c>
      <c r="AE299" s="72">
        <v>0</v>
      </c>
      <c r="AF299" s="71">
        <f>(AE299*$D299*$E299*$G299*$I299*$AF$12)</f>
        <v>0</v>
      </c>
      <c r="AG299" s="72">
        <v>3</v>
      </c>
      <c r="AH299" s="71">
        <f>(AG299*$D299*$E299*$G299*$I299*$AH$12)</f>
        <v>64536.78</v>
      </c>
      <c r="AI299" s="72">
        <v>22</v>
      </c>
      <c r="AJ299" s="71">
        <f>(AI299*$D299*$E299*$G299*$I299*$AJ$12)</f>
        <v>473269.72</v>
      </c>
      <c r="AK299" s="85">
        <v>0</v>
      </c>
      <c r="AL299" s="71">
        <f>(AK299*$D299*$E299*$G299*$J299*$AL$12)</f>
        <v>0</v>
      </c>
      <c r="AM299" s="72"/>
      <c r="AN299" s="77">
        <f>(AM299*$D299*$E299*$G299*$J299*$AN$12)</f>
        <v>0</v>
      </c>
      <c r="AO299" s="72"/>
      <c r="AP299" s="71">
        <f>(AO299*$D299*$E299*$G299*$I299*$AP$12)</f>
        <v>0</v>
      </c>
      <c r="AQ299" s="72">
        <v>0</v>
      </c>
      <c r="AR299" s="72">
        <f>(AQ299*$D299*$E299*$G299*$I299*$AR$12)</f>
        <v>0</v>
      </c>
      <c r="AS299" s="72">
        <v>6</v>
      </c>
      <c r="AT299" s="72">
        <f>(AS299*$D299*$E299*$G299*$I299*$AT$12)</f>
        <v>134940.53999999998</v>
      </c>
      <c r="AU299" s="72">
        <v>0</v>
      </c>
      <c r="AV299" s="71">
        <f>(AU299*$D299*$E299*$G299*$I299*$AV$12)</f>
        <v>0</v>
      </c>
      <c r="AW299" s="72">
        <v>0</v>
      </c>
      <c r="AX299" s="71">
        <f>(AW299*$D299*$E299*$G299*$I299*$AX$12)</f>
        <v>0</v>
      </c>
      <c r="AY299" s="72">
        <v>0</v>
      </c>
      <c r="AZ299" s="71">
        <f>(AY299*$D299*$E299*$G299*$I299*$AZ$12)</f>
        <v>0</v>
      </c>
      <c r="BA299" s="72">
        <v>17</v>
      </c>
      <c r="BB299" s="71">
        <f>(BA299*$D299*$E299*$G299*$I299*$BB$12)</f>
        <v>365708.42</v>
      </c>
      <c r="BC299" s="72">
        <v>17</v>
      </c>
      <c r="BD299" s="71">
        <f>(BC299*$D299*$E299*$G299*$I299*$BD$12)</f>
        <v>365708.42</v>
      </c>
      <c r="BE299" s="72">
        <v>2</v>
      </c>
      <c r="BF299" s="71">
        <f>(BE299*$D299*$E299*$G299*$J299*$BF$12)</f>
        <v>46935.839999999997</v>
      </c>
      <c r="BG299" s="72">
        <v>207</v>
      </c>
      <c r="BH299" s="71">
        <f>(BG299*$D299*$E299*$G299*$J299*$BH$12)</f>
        <v>4857859.4399999995</v>
      </c>
      <c r="BI299" s="72"/>
      <c r="BJ299" s="71">
        <f>(BI299*$D299*$E299*$G299*$J299*$BJ$12)</f>
        <v>0</v>
      </c>
      <c r="BK299" s="72">
        <v>0</v>
      </c>
      <c r="BL299" s="71">
        <f>(BK299*$D299*$E299*$G299*$J299*$BL$12)</f>
        <v>0</v>
      </c>
      <c r="BM299" s="72">
        <v>21</v>
      </c>
      <c r="BN299" s="71">
        <f>(BM299*$D299*$E299*$G299*$J299*$BN$12)</f>
        <v>542108.95200000005</v>
      </c>
      <c r="BO299" s="72">
        <v>30</v>
      </c>
      <c r="BP299" s="71">
        <f>(BO299*$D299*$E299*$G299*$J299*$BP$12)</f>
        <v>704037.6</v>
      </c>
      <c r="BQ299" s="72"/>
      <c r="BR299" s="71">
        <f>(BQ299*$D299*$E299*$G299*$J299*$BR$12)</f>
        <v>0</v>
      </c>
      <c r="BS299" s="72">
        <v>3</v>
      </c>
      <c r="BT299" s="71">
        <f>(BS299*$D299*$E299*$G299*$J299*$BT$12)</f>
        <v>63363.383999999998</v>
      </c>
      <c r="BU299" s="72">
        <v>20</v>
      </c>
      <c r="BV299" s="71">
        <f>(BU299*$D299*$E299*$G299*$J299*$BV$12)</f>
        <v>586698</v>
      </c>
      <c r="BW299" s="72">
        <v>28</v>
      </c>
      <c r="BX299" s="71">
        <f>(BW299*$D299*$E299*$G299*$J299*$BX$12)</f>
        <v>657101.76</v>
      </c>
      <c r="BY299" s="72">
        <v>3</v>
      </c>
      <c r="BZ299" s="79">
        <f>(BY299*$D299*$E299*$G299*$J299*$BZ$12)</f>
        <v>70403.759999999995</v>
      </c>
      <c r="CA299" s="72">
        <v>0</v>
      </c>
      <c r="CB299" s="71">
        <f>(CA299*$D299*$E299*$G299*$I299*$CB$12)</f>
        <v>0</v>
      </c>
      <c r="CC299" s="72">
        <v>0</v>
      </c>
      <c r="CD299" s="71">
        <f>(CC299*$D299*$E299*$G299*$I299*$CD$12)</f>
        <v>0</v>
      </c>
      <c r="CE299" s="72">
        <v>0</v>
      </c>
      <c r="CF299" s="71">
        <f>(CE299*$D299*$E299*$G299*$I299*$CF$12)</f>
        <v>0</v>
      </c>
      <c r="CG299" s="72"/>
      <c r="CH299" s="72">
        <f>(CG299*$D299*$E299*$G299*$I299*$CH$12)</f>
        <v>0</v>
      </c>
      <c r="CI299" s="72"/>
      <c r="CJ299" s="71">
        <f>(CI299*$D299*$E299*$G299*$J299*$CJ$12)</f>
        <v>0</v>
      </c>
      <c r="CK299" s="72"/>
      <c r="CL299" s="71">
        <f>(CK299*$D299*$E299*$G299*$I299*$CL$12)</f>
        <v>0</v>
      </c>
      <c r="CM299" s="72"/>
      <c r="CN299" s="71">
        <f>(CM299*$D299*$E299*$G299*$I299*$CN$12)</f>
        <v>0</v>
      </c>
      <c r="CO299" s="72"/>
      <c r="CP299" s="71">
        <f>(CO299*$D299*$E299*$G299*$I299*$CP$12)</f>
        <v>0</v>
      </c>
      <c r="CQ299" s="72">
        <v>1</v>
      </c>
      <c r="CR299" s="71">
        <f>(CQ299*$D299*$E299*$G299*$I299*$CR$12)</f>
        <v>22098.957999999995</v>
      </c>
      <c r="CS299" s="72">
        <v>1</v>
      </c>
      <c r="CT299" s="71">
        <f>(CS299*$D299*$E299*$G299*$I299*$CT$12)</f>
        <v>22098.957999999995</v>
      </c>
      <c r="CU299" s="72">
        <v>0</v>
      </c>
      <c r="CV299" s="71">
        <f>(CU299*$D299*$E299*$G299*$J299*$CV$12)</f>
        <v>0</v>
      </c>
      <c r="CW299" s="86">
        <v>0</v>
      </c>
      <c r="CX299" s="71">
        <f>(CW299*$D299*$E299*$G299*$J299*$CX$12)</f>
        <v>0</v>
      </c>
      <c r="CY299" s="72"/>
      <c r="CZ299" s="71">
        <f>(CY299*$D299*$E299*$G299*$I299*$CZ$12)</f>
        <v>0</v>
      </c>
      <c r="DA299" s="72">
        <v>0</v>
      </c>
      <c r="DB299" s="77">
        <f>(DA299*$D299*$E299*$G299*$J299*$DB$12)</f>
        <v>0</v>
      </c>
      <c r="DC299" s="72">
        <v>4</v>
      </c>
      <c r="DD299" s="71">
        <f>(DC299*$D299*$E299*$G299*$J299*$DD$12)</f>
        <v>93871.679999999993</v>
      </c>
      <c r="DE299" s="87">
        <v>7</v>
      </c>
      <c r="DF299" s="71">
        <f>(DE299*$D299*$E299*$G299*$J299*$DF$12)</f>
        <v>197130.52799999999</v>
      </c>
      <c r="DG299" s="72">
        <v>3</v>
      </c>
      <c r="DH299" s="71">
        <f>(DG299*$D299*$E299*$G299*$J299*$DH$12)</f>
        <v>79556.248799999987</v>
      </c>
      <c r="DI299" s="72"/>
      <c r="DJ299" s="71">
        <f>(DI299*$D299*$E299*$G299*$K299*$DJ$12)</f>
        <v>0</v>
      </c>
      <c r="DK299" s="72">
        <v>2</v>
      </c>
      <c r="DL299" s="79">
        <f>(DK299*$D299*$E299*$G299*$L299*$DL$12)</f>
        <v>86160.791999999987</v>
      </c>
      <c r="DM299" s="81">
        <f t="shared" ref="DM299:DN317" si="1666">SUM(M299,O299,Q299,S299,U299,W299,Y299,AA299,AC299,AE299,AG299,AI299,AK299,AO299,AQ299,CE299,AS299,AU299,AW299,AY299,BA299,CI299,BC299,BE299,BG299,BK299,AM299,BM299,BO299,BQ299,BS299,BU299,BW299,BY299,CA299,CC299,CG299,CK299,CM299,CO299,CQ299,CS299,CU299,CW299,BI299,CY299,DA299,DC299,DE299,DG299,DI299,DK299)</f>
        <v>632</v>
      </c>
      <c r="DN299" s="79">
        <f t="shared" si="1666"/>
        <v>14488970.880799999</v>
      </c>
    </row>
    <row r="300" spans="1:118" ht="30" customHeight="1" x14ac:dyDescent="0.25">
      <c r="A300" s="82"/>
      <c r="B300" s="83">
        <v>256</v>
      </c>
      <c r="C300" s="65" t="s">
        <v>424</v>
      </c>
      <c r="D300" s="66">
        <v>22900</v>
      </c>
      <c r="E300" s="84">
        <v>0.55000000000000004</v>
      </c>
      <c r="F300" s="84"/>
      <c r="G300" s="67">
        <v>1</v>
      </c>
      <c r="H300" s="68"/>
      <c r="I300" s="66">
        <v>1.4</v>
      </c>
      <c r="J300" s="66">
        <v>1.68</v>
      </c>
      <c r="K300" s="66">
        <v>2.23</v>
      </c>
      <c r="L300" s="69">
        <v>2.57</v>
      </c>
      <c r="M300" s="72"/>
      <c r="N300" s="71">
        <f>(M300*$D300*$E300*$G300*$I300)</f>
        <v>0</v>
      </c>
      <c r="O300" s="72">
        <v>16</v>
      </c>
      <c r="P300" s="72">
        <f>(O300*$D300*$E300*$G300*$I300)</f>
        <v>282128</v>
      </c>
      <c r="Q300" s="72"/>
      <c r="R300" s="71">
        <f>(Q300*$D300*$E300*$G300*$I300)</f>
        <v>0</v>
      </c>
      <c r="S300" s="72"/>
      <c r="T300" s="71">
        <f>(S300*$D300*$E300*$G300*$I300)</f>
        <v>0</v>
      </c>
      <c r="U300" s="72"/>
      <c r="V300" s="71">
        <f>(U300*$D300*$E300*$G300*$I300)</f>
        <v>0</v>
      </c>
      <c r="W300" s="72">
        <v>0</v>
      </c>
      <c r="X300" s="71">
        <f>(W300*$D300*$E300*$G300*$I300)</f>
        <v>0</v>
      </c>
      <c r="Y300" s="72"/>
      <c r="Z300" s="71">
        <f>(Y300*$D300*$E300*$G300*$I300)</f>
        <v>0</v>
      </c>
      <c r="AA300" s="72">
        <v>0</v>
      </c>
      <c r="AB300" s="71">
        <f>(AA300*$D300*$E300*$G300*$I300)</f>
        <v>0</v>
      </c>
      <c r="AC300" s="72"/>
      <c r="AD300" s="71">
        <f>(AC300*$D300*$E300*$G300*$I300)</f>
        <v>0</v>
      </c>
      <c r="AE300" s="72">
        <v>0</v>
      </c>
      <c r="AF300" s="71">
        <f>(AE300*$D300*$E300*$G300*$I300)</f>
        <v>0</v>
      </c>
      <c r="AG300" s="72">
        <v>103</v>
      </c>
      <c r="AH300" s="71">
        <f>(AG300*$D300*$E300*$G300*$I300)</f>
        <v>1816199</v>
      </c>
      <c r="AI300" s="72"/>
      <c r="AJ300" s="71">
        <f>(AI300*$D300*$E300*$G300*$I300)</f>
        <v>0</v>
      </c>
      <c r="AK300" s="86">
        <v>14</v>
      </c>
      <c r="AL300" s="71">
        <f>(AK300*$D300*$E300*$G300*$J300)</f>
        <v>296234.39999999997</v>
      </c>
      <c r="AM300" s="72"/>
      <c r="AN300" s="77">
        <f>(AM300*$D300*$E300*$G300*$J300)</f>
        <v>0</v>
      </c>
      <c r="AO300" s="72"/>
      <c r="AP300" s="71">
        <f>(AO300*$D300*$E300*$G300*$I300)</f>
        <v>0</v>
      </c>
      <c r="AQ300" s="72">
        <v>0</v>
      </c>
      <c r="AR300" s="72">
        <f>(AQ300*$D300*$E300*$G300*$I300)</f>
        <v>0</v>
      </c>
      <c r="AS300" s="72">
        <f>10+14</f>
        <v>24</v>
      </c>
      <c r="AT300" s="72">
        <f>(AS300*$D300*$E300*$G300*$I300)</f>
        <v>423192</v>
      </c>
      <c r="AU300" s="72">
        <v>0</v>
      </c>
      <c r="AV300" s="71">
        <f>(AU300*$D300*$E300*$G300*$I300)</f>
        <v>0</v>
      </c>
      <c r="AW300" s="72">
        <v>0</v>
      </c>
      <c r="AX300" s="71">
        <f>(AW300*$D300*$E300*$G300*$I300)</f>
        <v>0</v>
      </c>
      <c r="AY300" s="72">
        <v>0</v>
      </c>
      <c r="AZ300" s="71">
        <f>(AY300*$D300*$E300*$G300*$I300)</f>
        <v>0</v>
      </c>
      <c r="BA300" s="72"/>
      <c r="BB300" s="71">
        <f>(BA300*$D300*$E300*$G300*$I300)</f>
        <v>0</v>
      </c>
      <c r="BC300" s="72">
        <v>1</v>
      </c>
      <c r="BD300" s="71">
        <f>(BC300*$D300*$E300*$G300*$I300)</f>
        <v>17633</v>
      </c>
      <c r="BE300" s="72">
        <v>2</v>
      </c>
      <c r="BF300" s="71">
        <f>(BE300*$D300*$E300*$G300*$J300)</f>
        <v>42319.200000000004</v>
      </c>
      <c r="BG300" s="72">
        <v>60</v>
      </c>
      <c r="BH300" s="71">
        <f>(BG300*$D300*$E300*$G300*$J300)</f>
        <v>1269576.0000000002</v>
      </c>
      <c r="BI300" s="72">
        <v>0</v>
      </c>
      <c r="BJ300" s="71">
        <f>(BI300*$D300*$E300*$G300*$J300)</f>
        <v>0</v>
      </c>
      <c r="BK300" s="72">
        <v>0</v>
      </c>
      <c r="BL300" s="71">
        <f>(BK300*$D300*$E300*$G300*$J300)</f>
        <v>0</v>
      </c>
      <c r="BM300" s="72">
        <f>21+21</f>
        <v>42</v>
      </c>
      <c r="BN300" s="71">
        <f>(BM300*$D300*$E300*$G300*$J300)</f>
        <v>888703.2</v>
      </c>
      <c r="BO300" s="72">
        <v>5</v>
      </c>
      <c r="BP300" s="71">
        <f>(BO300*$D300*$E300*$G300*$J300)</f>
        <v>105798.00000000001</v>
      </c>
      <c r="BQ300" s="72">
        <v>4</v>
      </c>
      <c r="BR300" s="71">
        <f>(BQ300*$D300*$E300*$G300*$J300)</f>
        <v>84638.400000000009</v>
      </c>
      <c r="BS300" s="72"/>
      <c r="BT300" s="71">
        <f>(BS300*$D300*$E300*$G300*$J300)</f>
        <v>0</v>
      </c>
      <c r="BU300" s="72">
        <v>10</v>
      </c>
      <c r="BV300" s="71">
        <f>(BU300*$D300*$E300*$G300*$J300)</f>
        <v>211596.00000000003</v>
      </c>
      <c r="BW300" s="72"/>
      <c r="BX300" s="71">
        <f>(BW300*$D300*$E300*$G300*$J300)</f>
        <v>0</v>
      </c>
      <c r="BY300" s="72"/>
      <c r="BZ300" s="79">
        <f>(BY300*$D300*$E300*$G300*$J300)</f>
        <v>0</v>
      </c>
      <c r="CA300" s="72">
        <v>0</v>
      </c>
      <c r="CB300" s="71">
        <f>(CA300*$D300*$E300*$G300*$I300)</f>
        <v>0</v>
      </c>
      <c r="CC300" s="72">
        <v>0</v>
      </c>
      <c r="CD300" s="71">
        <f>(CC300*$D300*$E300*$G300*$I300)</f>
        <v>0</v>
      </c>
      <c r="CE300" s="72">
        <v>0</v>
      </c>
      <c r="CF300" s="71">
        <f>(CE300*$D300*$E300*$G300*$I300)</f>
        <v>0</v>
      </c>
      <c r="CG300" s="72"/>
      <c r="CH300" s="72">
        <f>(CG300*$D300*$E300*$G300*$I300)</f>
        <v>0</v>
      </c>
      <c r="CI300" s="72"/>
      <c r="CJ300" s="71">
        <f>(CI300*$D300*$E300*$G300*$J300)</f>
        <v>0</v>
      </c>
      <c r="CK300" s="72">
        <v>0</v>
      </c>
      <c r="CL300" s="71">
        <f>(CK300*$D300*$E300*$G300*$I300)</f>
        <v>0</v>
      </c>
      <c r="CM300" s="72"/>
      <c r="CN300" s="71">
        <f>(CM300*$D300*$E300*$G300*$I300)</f>
        <v>0</v>
      </c>
      <c r="CO300" s="72"/>
      <c r="CP300" s="71">
        <f>(CO300*$D300*$E300*$G300*$I300)</f>
        <v>0</v>
      </c>
      <c r="CQ300" s="72"/>
      <c r="CR300" s="71">
        <f>(CQ300*$D300*$E300*$G300*$I300)</f>
        <v>0</v>
      </c>
      <c r="CS300" s="72"/>
      <c r="CT300" s="71">
        <f>(CS300*$D300*$E300*$G300*$I300)</f>
        <v>0</v>
      </c>
      <c r="CU300" s="72">
        <v>0</v>
      </c>
      <c r="CV300" s="71">
        <f>(CU300*$D300*$E300*$G300*$J300)</f>
        <v>0</v>
      </c>
      <c r="CW300" s="86">
        <v>2</v>
      </c>
      <c r="CX300" s="71">
        <f>(CW300*$D300*$E300*$G300*$J300)</f>
        <v>42319.200000000004</v>
      </c>
      <c r="CY300" s="72"/>
      <c r="CZ300" s="71">
        <f>(CY300*$D300*$E300*$G300*$I300)</f>
        <v>0</v>
      </c>
      <c r="DA300" s="72">
        <v>0</v>
      </c>
      <c r="DB300" s="77">
        <f>(DA300*$D300*$E300*$G300*$J300)</f>
        <v>0</v>
      </c>
      <c r="DC300" s="72"/>
      <c r="DD300" s="71">
        <f>(DC300*$D300*$E300*$G300*$J300)</f>
        <v>0</v>
      </c>
      <c r="DE300" s="87">
        <v>3</v>
      </c>
      <c r="DF300" s="71">
        <f>(DE300*$D300*$E300*$G300*$J300)</f>
        <v>63478.799999999996</v>
      </c>
      <c r="DG300" s="72"/>
      <c r="DH300" s="71">
        <f>(DG300*$D300*$E300*$G300*$J300)</f>
        <v>0</v>
      </c>
      <c r="DI300" s="72"/>
      <c r="DJ300" s="71">
        <f>(DI300*$D300*$E300*$G300*$K300)</f>
        <v>0</v>
      </c>
      <c r="DK300" s="72"/>
      <c r="DL300" s="79">
        <f>(DK300*$D300*$E300*$G300*$L300)</f>
        <v>0</v>
      </c>
      <c r="DM300" s="81">
        <f t="shared" si="1666"/>
        <v>286</v>
      </c>
      <c r="DN300" s="79">
        <f t="shared" si="1666"/>
        <v>5543815.2000000011</v>
      </c>
    </row>
    <row r="301" spans="1:118" ht="30" customHeight="1" x14ac:dyDescent="0.25">
      <c r="A301" s="82"/>
      <c r="B301" s="83">
        <v>257</v>
      </c>
      <c r="C301" s="65" t="s">
        <v>425</v>
      </c>
      <c r="D301" s="66">
        <v>22900</v>
      </c>
      <c r="E301" s="84">
        <v>0.71</v>
      </c>
      <c r="F301" s="84"/>
      <c r="G301" s="67">
        <v>1</v>
      </c>
      <c r="H301" s="68"/>
      <c r="I301" s="66">
        <v>1.4</v>
      </c>
      <c r="J301" s="66">
        <v>1.68</v>
      </c>
      <c r="K301" s="66">
        <v>2.23</v>
      </c>
      <c r="L301" s="69">
        <v>2.57</v>
      </c>
      <c r="M301" s="72">
        <v>50</v>
      </c>
      <c r="N301" s="71">
        <f t="shared" si="1503"/>
        <v>1251943</v>
      </c>
      <c r="O301" s="72">
        <f>90+28</f>
        <v>118</v>
      </c>
      <c r="P301" s="72">
        <f>(O301*$D301*$E301*$G301*$I301*$P$12)</f>
        <v>2954585.48</v>
      </c>
      <c r="Q301" s="72">
        <v>71</v>
      </c>
      <c r="R301" s="71">
        <f>(Q301*$D301*$E301*$G301*$I301*$R$12)</f>
        <v>1777759.06</v>
      </c>
      <c r="S301" s="72"/>
      <c r="T301" s="71">
        <f t="shared" ref="T301:T302" si="1667">(S301/12*7*$D301*$E301*$G301*$I301*$T$12)+(S301/12*5*$D301*$E301*$G301*$I301*$T$13)</f>
        <v>0</v>
      </c>
      <c r="U301" s="72">
        <v>2</v>
      </c>
      <c r="V301" s="71">
        <f>(U301*$D301*$E301*$G301*$I301*$V$12)</f>
        <v>50077.72</v>
      </c>
      <c r="W301" s="72">
        <v>0</v>
      </c>
      <c r="X301" s="71">
        <f>(W301*$D301*$E301*$G301*$I301*$X$12)</f>
        <v>0</v>
      </c>
      <c r="Y301" s="72"/>
      <c r="Z301" s="71">
        <f>(Y301*$D301*$E301*$G301*$I301*$Z$12)</f>
        <v>0</v>
      </c>
      <c r="AA301" s="72">
        <v>0</v>
      </c>
      <c r="AB301" s="71">
        <f>(AA301*$D301*$E301*$G301*$I301*$AB$12)</f>
        <v>0</v>
      </c>
      <c r="AC301" s="72">
        <v>11</v>
      </c>
      <c r="AD301" s="71">
        <f>(AC301*$D301*$E301*$G301*$I301*$AD$12)</f>
        <v>275427.46000000002</v>
      </c>
      <c r="AE301" s="72">
        <v>0</v>
      </c>
      <c r="AF301" s="71">
        <f>(AE301*$D301*$E301*$G301*$I301*$AF$12)</f>
        <v>0</v>
      </c>
      <c r="AG301" s="72">
        <v>389</v>
      </c>
      <c r="AH301" s="71">
        <f>(AG301*$D301*$E301*$G301*$I301*$AH$12)</f>
        <v>9740116.5399999991</v>
      </c>
      <c r="AI301" s="72">
        <v>25</v>
      </c>
      <c r="AJ301" s="71">
        <f>(AI301*$D301*$E301*$G301*$I301*$AJ$12)</f>
        <v>625971.5</v>
      </c>
      <c r="AK301" s="86">
        <v>33</v>
      </c>
      <c r="AL301" s="71">
        <f>(AK301*$D301*$E301*$G301*$J301*$AL$12)</f>
        <v>991538.85600000003</v>
      </c>
      <c r="AM301" s="72">
        <v>2</v>
      </c>
      <c r="AN301" s="77">
        <f>(AM301*$D301*$E301*$G301*$J301*$AN$12)</f>
        <v>60093.264000000003</v>
      </c>
      <c r="AO301" s="72"/>
      <c r="AP301" s="71">
        <f>(AO301*$D301*$E301*$G301*$I301*$AP$12)</f>
        <v>0</v>
      </c>
      <c r="AQ301" s="72">
        <v>2</v>
      </c>
      <c r="AR301" s="72">
        <f>(AQ301*$D301*$E301*$G301*$I301*$AR$12)</f>
        <v>40972.68</v>
      </c>
      <c r="AS301" s="72">
        <v>100</v>
      </c>
      <c r="AT301" s="72">
        <f>(AS301*$D301*$E301*$G301*$I301*$AT$12)</f>
        <v>2617699</v>
      </c>
      <c r="AU301" s="72">
        <v>0</v>
      </c>
      <c r="AV301" s="71">
        <f>(AU301*$D301*$E301*$G301*$I301*$AV$12)</f>
        <v>0</v>
      </c>
      <c r="AW301" s="72">
        <v>0</v>
      </c>
      <c r="AX301" s="71">
        <f>(AW301*$D301*$E301*$G301*$I301*$AX$12)</f>
        <v>0</v>
      </c>
      <c r="AY301" s="72">
        <v>0</v>
      </c>
      <c r="AZ301" s="71">
        <f>(AY301*$D301*$E301*$G301*$I301*$AZ$12)</f>
        <v>0</v>
      </c>
      <c r="BA301" s="72">
        <v>42</v>
      </c>
      <c r="BB301" s="71">
        <f>(BA301*$D301*$E301*$G301*$I301*$BB$12)</f>
        <v>1051632.1200000001</v>
      </c>
      <c r="BC301" s="72">
        <v>28</v>
      </c>
      <c r="BD301" s="71">
        <f>(BC301*$D301*$E301*$G301*$I301*$BD$12)</f>
        <v>701088.08</v>
      </c>
      <c r="BE301" s="72">
        <v>69</v>
      </c>
      <c r="BF301" s="71">
        <f>(BE301*$D301*$E301*$G301*$J301*$BF$12)</f>
        <v>1884743.28</v>
      </c>
      <c r="BG301" s="72">
        <v>342</v>
      </c>
      <c r="BH301" s="71">
        <f>(BG301*$D301*$E301*$G301*$J301*$BH$12)</f>
        <v>9341771.0399999991</v>
      </c>
      <c r="BI301" s="72">
        <v>0</v>
      </c>
      <c r="BJ301" s="71">
        <f>(BI301*$D301*$E301*$G301*$J301*$BJ$12)</f>
        <v>0</v>
      </c>
      <c r="BK301" s="72">
        <v>0</v>
      </c>
      <c r="BL301" s="71">
        <f>(BK301*$D301*$E301*$G301*$J301*$BL$12)</f>
        <v>0</v>
      </c>
      <c r="BM301" s="72">
        <f>84+27</f>
        <v>111</v>
      </c>
      <c r="BN301" s="71">
        <f>(BM301*$D301*$E301*$G301*$J301*$BN$12)</f>
        <v>3335176.1520000002</v>
      </c>
      <c r="BO301" s="72">
        <v>20</v>
      </c>
      <c r="BP301" s="71">
        <f>(BO301*$D301*$E301*$G301*$J301*$BP$12)</f>
        <v>546302.4</v>
      </c>
      <c r="BQ301" s="72">
        <v>17</v>
      </c>
      <c r="BR301" s="71">
        <f>(BQ301*$D301*$E301*$G301*$J301*$BR$12)</f>
        <v>580446.29999999993</v>
      </c>
      <c r="BS301" s="72"/>
      <c r="BT301" s="71">
        <f>(BS301*$D301*$E301*$G301*$J301*$BT$12)</f>
        <v>0</v>
      </c>
      <c r="BU301" s="72">
        <v>57</v>
      </c>
      <c r="BV301" s="71">
        <f>(BU301*$D301*$E301*$G301*$J301*$BV$12)</f>
        <v>1946202.2999999998</v>
      </c>
      <c r="BW301" s="72">
        <v>19</v>
      </c>
      <c r="BX301" s="71">
        <f>(BW301*$D301*$E301*$G301*$J301*$BX$12)</f>
        <v>518987.27999999997</v>
      </c>
      <c r="BY301" s="72">
        <v>15</v>
      </c>
      <c r="BZ301" s="79">
        <f>(BY301*$D301*$E301*$G301*$J301*$BZ$12)</f>
        <v>409726.8</v>
      </c>
      <c r="CA301" s="72">
        <v>0</v>
      </c>
      <c r="CB301" s="71">
        <f>(CA301*$D301*$E301*$G301*$I301*$CB$12)</f>
        <v>0</v>
      </c>
      <c r="CC301" s="72">
        <v>0</v>
      </c>
      <c r="CD301" s="71">
        <f>(CC301*$D301*$E301*$G301*$I301*$CD$12)</f>
        <v>0</v>
      </c>
      <c r="CE301" s="72">
        <v>0</v>
      </c>
      <c r="CF301" s="71">
        <f>(CE301*$D301*$E301*$G301*$I301*$CF$12)</f>
        <v>0</v>
      </c>
      <c r="CG301" s="72"/>
      <c r="CH301" s="72">
        <f>(CG301*$D301*$E301*$G301*$I301*$CH$12)</f>
        <v>0</v>
      </c>
      <c r="CI301" s="72"/>
      <c r="CJ301" s="71">
        <f>(CI301*$D301*$E301*$G301*$J301*$CJ$12)</f>
        <v>0</v>
      </c>
      <c r="CK301" s="72">
        <v>0</v>
      </c>
      <c r="CL301" s="71">
        <f>(CK301*$D301*$E301*$G301*$I301*$CL$12)</f>
        <v>0</v>
      </c>
      <c r="CM301" s="72"/>
      <c r="CN301" s="71">
        <f>(CM301*$D301*$E301*$G301*$I301*$CN$12)</f>
        <v>0</v>
      </c>
      <c r="CO301" s="72">
        <v>15</v>
      </c>
      <c r="CP301" s="71">
        <f>(CO301*$D301*$E301*$G301*$I301*$CP$12)</f>
        <v>239007.3</v>
      </c>
      <c r="CQ301" s="72">
        <v>31</v>
      </c>
      <c r="CR301" s="71">
        <f>(CQ301*$D301*$E301*$G301*$I301*$CR$12)</f>
        <v>797373.87799999991</v>
      </c>
      <c r="CS301" s="72">
        <v>30</v>
      </c>
      <c r="CT301" s="71">
        <f>(CS301*$D301*$E301*$G301*$I301*$CT$12)</f>
        <v>771652.1399999999</v>
      </c>
      <c r="CU301" s="72">
        <v>0</v>
      </c>
      <c r="CV301" s="71">
        <f>(CU301*$D301*$E301*$G301*$J301*$CV$12)</f>
        <v>0</v>
      </c>
      <c r="CW301" s="86">
        <v>2</v>
      </c>
      <c r="CX301" s="71">
        <f>(CW301*$D301*$E301*$G301*$J301*$CX$12)</f>
        <v>49167.216</v>
      </c>
      <c r="CY301" s="72"/>
      <c r="CZ301" s="71">
        <f>(CY301*$D301*$E301*$G301*$I301*$CZ$12)</f>
        <v>0</v>
      </c>
      <c r="DA301" s="72">
        <v>0</v>
      </c>
      <c r="DB301" s="77">
        <f>(DA301*$D301*$E301*$G301*$J301*$DB$12)</f>
        <v>0</v>
      </c>
      <c r="DC301" s="72"/>
      <c r="DD301" s="71">
        <f>(DC301*$D301*$E301*$G301*$J301*$DD$12)</f>
        <v>0</v>
      </c>
      <c r="DE301" s="87">
        <v>16</v>
      </c>
      <c r="DF301" s="71">
        <f>(DE301*$D301*$E301*$G301*$J301*$DF$12)</f>
        <v>524450.304</v>
      </c>
      <c r="DG301" s="72">
        <v>11</v>
      </c>
      <c r="DH301" s="71">
        <f>(DG301*$D301*$E301*$G301*$J301*$DH$12)</f>
        <v>339526.94159999996</v>
      </c>
      <c r="DI301" s="72"/>
      <c r="DJ301" s="71">
        <f>(DI301*$D301*$E301*$G301*$K301*$DJ$12)</f>
        <v>0</v>
      </c>
      <c r="DK301" s="72">
        <v>10</v>
      </c>
      <c r="DL301" s="79">
        <f>(DK301*$D301*$E301*$G301*$L301*$DL$12)</f>
        <v>501427.55999999994</v>
      </c>
      <c r="DM301" s="81">
        <f t="shared" si="1666"/>
        <v>1638</v>
      </c>
      <c r="DN301" s="79">
        <f t="shared" si="1666"/>
        <v>43924865.651599988</v>
      </c>
    </row>
    <row r="302" spans="1:118" ht="30" customHeight="1" x14ac:dyDescent="0.25">
      <c r="A302" s="82"/>
      <c r="B302" s="83">
        <v>258</v>
      </c>
      <c r="C302" s="65" t="s">
        <v>426</v>
      </c>
      <c r="D302" s="66">
        <v>22900</v>
      </c>
      <c r="E302" s="84">
        <v>1.38</v>
      </c>
      <c r="F302" s="84"/>
      <c r="G302" s="67">
        <v>1</v>
      </c>
      <c r="H302" s="68"/>
      <c r="I302" s="66">
        <v>1.4</v>
      </c>
      <c r="J302" s="66">
        <v>1.68</v>
      </c>
      <c r="K302" s="66">
        <v>2.23</v>
      </c>
      <c r="L302" s="69">
        <v>2.57</v>
      </c>
      <c r="M302" s="72">
        <v>12</v>
      </c>
      <c r="N302" s="71">
        <f t="shared" si="1503"/>
        <v>584004.95999999985</v>
      </c>
      <c r="O302" s="72">
        <v>2</v>
      </c>
      <c r="P302" s="72">
        <f>(O302*$D302*$E302*$G302*$I302*$P$12)</f>
        <v>97334.16</v>
      </c>
      <c r="Q302" s="72">
        <v>5</v>
      </c>
      <c r="R302" s="71">
        <f>(Q302*$D302*$E302*$G302*$I302*$R$12)</f>
        <v>243335.40000000002</v>
      </c>
      <c r="S302" s="72"/>
      <c r="T302" s="71">
        <f t="shared" si="1667"/>
        <v>0</v>
      </c>
      <c r="U302" s="72"/>
      <c r="V302" s="71">
        <f>(U302*$D302*$E302*$G302*$I302*$V$12)</f>
        <v>0</v>
      </c>
      <c r="W302" s="72">
        <v>0</v>
      </c>
      <c r="X302" s="71">
        <f>(W302*$D302*$E302*$G302*$I302*$X$12)</f>
        <v>0</v>
      </c>
      <c r="Y302" s="72"/>
      <c r="Z302" s="71">
        <f>(Y302*$D302*$E302*$G302*$I302*$Z$12)</f>
        <v>0</v>
      </c>
      <c r="AA302" s="72">
        <v>0</v>
      </c>
      <c r="AB302" s="71">
        <f>(AA302*$D302*$E302*$G302*$I302*$AB$12)</f>
        <v>0</v>
      </c>
      <c r="AC302" s="72"/>
      <c r="AD302" s="71">
        <f>(AC302*$D302*$E302*$G302*$I302*$AD$12)</f>
        <v>0</v>
      </c>
      <c r="AE302" s="72">
        <v>0</v>
      </c>
      <c r="AF302" s="71">
        <f>(AE302*$D302*$E302*$G302*$I302*$AF$12)</f>
        <v>0</v>
      </c>
      <c r="AG302" s="72">
        <v>1</v>
      </c>
      <c r="AH302" s="71">
        <f>(AG302*$D302*$E302*$G302*$I302*$AH$12)</f>
        <v>48667.08</v>
      </c>
      <c r="AI302" s="72"/>
      <c r="AJ302" s="71">
        <f>(AI302*$D302*$E302*$G302*$I302*$AJ$12)</f>
        <v>0</v>
      </c>
      <c r="AK302" s="85">
        <v>0</v>
      </c>
      <c r="AL302" s="71">
        <f>(AK302*$D302*$E302*$G302*$J302*$AL$12)</f>
        <v>0</v>
      </c>
      <c r="AM302" s="72"/>
      <c r="AN302" s="77">
        <f>(AM302*$D302*$E302*$G302*$J302*$AN$12)</f>
        <v>0</v>
      </c>
      <c r="AO302" s="72"/>
      <c r="AP302" s="71">
        <f>(AO302*$D302*$E302*$G302*$I302*$AP$12)</f>
        <v>0</v>
      </c>
      <c r="AQ302" s="72"/>
      <c r="AR302" s="72">
        <f>(AQ302*$D302*$E302*$G302*$I302*$AR$12)</f>
        <v>0</v>
      </c>
      <c r="AS302" s="72"/>
      <c r="AT302" s="72">
        <f>(AS302*$D302*$E302*$G302*$I302*$AT$12)</f>
        <v>0</v>
      </c>
      <c r="AU302" s="72">
        <v>0</v>
      </c>
      <c r="AV302" s="71">
        <f>(AU302*$D302*$E302*$G302*$I302*$AV$12)</f>
        <v>0</v>
      </c>
      <c r="AW302" s="72">
        <v>0</v>
      </c>
      <c r="AX302" s="71">
        <f>(AW302*$D302*$E302*$G302*$I302*$AX$12)</f>
        <v>0</v>
      </c>
      <c r="AY302" s="72">
        <v>0</v>
      </c>
      <c r="AZ302" s="71">
        <f>(AY302*$D302*$E302*$G302*$I302*$AZ$12)</f>
        <v>0</v>
      </c>
      <c r="BA302" s="72"/>
      <c r="BB302" s="71">
        <f>(BA302*$D302*$E302*$G302*$I302*$BB$12)</f>
        <v>0</v>
      </c>
      <c r="BC302" s="72"/>
      <c r="BD302" s="71">
        <f>(BC302*$D302*$E302*$G302*$I302*$BD$12)</f>
        <v>0</v>
      </c>
      <c r="BE302" s="72"/>
      <c r="BF302" s="71">
        <f>(BE302*$D302*$E302*$G302*$J302*$BF$12)</f>
        <v>0</v>
      </c>
      <c r="BG302" s="72">
        <v>17</v>
      </c>
      <c r="BH302" s="71">
        <f>(BG302*$D302*$E302*$G302*$J302*$BH$12)</f>
        <v>902553.12</v>
      </c>
      <c r="BI302" s="72">
        <v>0</v>
      </c>
      <c r="BJ302" s="71">
        <f>(BI302*$D302*$E302*$G302*$J302*$BJ$12)</f>
        <v>0</v>
      </c>
      <c r="BK302" s="72">
        <v>0</v>
      </c>
      <c r="BL302" s="71">
        <f>(BK302*$D302*$E302*$G302*$J302*$BL$12)</f>
        <v>0</v>
      </c>
      <c r="BM302" s="72"/>
      <c r="BN302" s="71">
        <f>(BM302*$D302*$E302*$G302*$J302*$BN$12)</f>
        <v>0</v>
      </c>
      <c r="BO302" s="72"/>
      <c r="BP302" s="71">
        <f>(BO302*$D302*$E302*$G302*$J302*$BP$12)</f>
        <v>0</v>
      </c>
      <c r="BQ302" s="72"/>
      <c r="BR302" s="71">
        <f>(BQ302*$D302*$E302*$G302*$J302*$BR$12)</f>
        <v>0</v>
      </c>
      <c r="BS302" s="72"/>
      <c r="BT302" s="71">
        <f>(BS302*$D302*$E302*$G302*$J302*$BT$12)</f>
        <v>0</v>
      </c>
      <c r="BU302" s="72"/>
      <c r="BV302" s="71">
        <f>(BU302*$D302*$E302*$G302*$J302*$BV$12)</f>
        <v>0</v>
      </c>
      <c r="BW302" s="72"/>
      <c r="BX302" s="71">
        <f>(BW302*$D302*$E302*$G302*$J302*$BX$12)</f>
        <v>0</v>
      </c>
      <c r="BY302" s="72"/>
      <c r="BZ302" s="79">
        <f>(BY302*$D302*$E302*$G302*$J302*$BZ$12)</f>
        <v>0</v>
      </c>
      <c r="CA302" s="72">
        <v>0</v>
      </c>
      <c r="CB302" s="71">
        <f>(CA302*$D302*$E302*$G302*$I302*$CB$12)</f>
        <v>0</v>
      </c>
      <c r="CC302" s="72">
        <v>0</v>
      </c>
      <c r="CD302" s="71">
        <f>(CC302*$D302*$E302*$G302*$I302*$CD$12)</f>
        <v>0</v>
      </c>
      <c r="CE302" s="72">
        <v>0</v>
      </c>
      <c r="CF302" s="71">
        <f>(CE302*$D302*$E302*$G302*$I302*$CF$12)</f>
        <v>0</v>
      </c>
      <c r="CG302" s="72"/>
      <c r="CH302" s="72">
        <f>(CG302*$D302*$E302*$G302*$I302*$CH$12)</f>
        <v>0</v>
      </c>
      <c r="CI302" s="72"/>
      <c r="CJ302" s="71">
        <f>(CI302*$D302*$E302*$G302*$J302*$CJ$12)</f>
        <v>0</v>
      </c>
      <c r="CK302" s="72">
        <v>0</v>
      </c>
      <c r="CL302" s="71">
        <f>(CK302*$D302*$E302*$G302*$I302*$CL$12)</f>
        <v>0</v>
      </c>
      <c r="CM302" s="72"/>
      <c r="CN302" s="71">
        <f>(CM302*$D302*$E302*$G302*$I302*$CN$12)</f>
        <v>0</v>
      </c>
      <c r="CO302" s="72"/>
      <c r="CP302" s="71">
        <f>(CO302*$D302*$E302*$G302*$I302*$CP$12)</f>
        <v>0</v>
      </c>
      <c r="CQ302" s="72"/>
      <c r="CR302" s="71">
        <f>(CQ302*$D302*$E302*$G302*$I302*$CR$12)</f>
        <v>0</v>
      </c>
      <c r="CS302" s="72"/>
      <c r="CT302" s="71">
        <f>(CS302*$D302*$E302*$G302*$I302*$CT$12)</f>
        <v>0</v>
      </c>
      <c r="CU302" s="72">
        <v>0</v>
      </c>
      <c r="CV302" s="71">
        <f>(CU302*$D302*$E302*$G302*$J302*$CV$12)</f>
        <v>0</v>
      </c>
      <c r="CW302" s="86">
        <v>0</v>
      </c>
      <c r="CX302" s="71">
        <f>(CW302*$D302*$E302*$G302*$J302*$CX$12)</f>
        <v>0</v>
      </c>
      <c r="CY302" s="72"/>
      <c r="CZ302" s="71">
        <f>(CY302*$D302*$E302*$G302*$I302*$CZ$12)</f>
        <v>0</v>
      </c>
      <c r="DA302" s="72">
        <v>0</v>
      </c>
      <c r="DB302" s="77">
        <f>(DA302*$D302*$E302*$G302*$J302*$DB$12)</f>
        <v>0</v>
      </c>
      <c r="DC302" s="72"/>
      <c r="DD302" s="71">
        <f>(DC302*$D302*$E302*$G302*$J302*$DD$12)</f>
        <v>0</v>
      </c>
      <c r="DE302" s="87"/>
      <c r="DF302" s="71">
        <f>(DE302*$D302*$E302*$G302*$J302*$DF$12)</f>
        <v>0</v>
      </c>
      <c r="DG302" s="72"/>
      <c r="DH302" s="71">
        <f>(DG302*$D302*$E302*$G302*$J302*$DH$12)</f>
        <v>0</v>
      </c>
      <c r="DI302" s="72"/>
      <c r="DJ302" s="71">
        <f>(DI302*$D302*$E302*$G302*$K302*$DJ$12)</f>
        <v>0</v>
      </c>
      <c r="DK302" s="72"/>
      <c r="DL302" s="79">
        <f>(DK302*$D302*$E302*$G302*$L302*$DL$12)</f>
        <v>0</v>
      </c>
      <c r="DM302" s="81">
        <f t="shared" si="1666"/>
        <v>37</v>
      </c>
      <c r="DN302" s="79">
        <f t="shared" si="1666"/>
        <v>1875894.7199999997</v>
      </c>
    </row>
    <row r="303" spans="1:118" ht="30" customHeight="1" x14ac:dyDescent="0.25">
      <c r="A303" s="82"/>
      <c r="B303" s="83">
        <v>259</v>
      </c>
      <c r="C303" s="65" t="s">
        <v>427</v>
      </c>
      <c r="D303" s="66">
        <v>22900</v>
      </c>
      <c r="E303" s="84">
        <v>2.41</v>
      </c>
      <c r="F303" s="84"/>
      <c r="G303" s="130">
        <v>0.85</v>
      </c>
      <c r="H303" s="131"/>
      <c r="I303" s="66">
        <v>1.4</v>
      </c>
      <c r="J303" s="66">
        <v>1.68</v>
      </c>
      <c r="K303" s="66">
        <v>2.23</v>
      </c>
      <c r="L303" s="69">
        <v>2.57</v>
      </c>
      <c r="M303" s="72">
        <v>7</v>
      </c>
      <c r="N303" s="71">
        <f t="shared" ref="N303" si="1668">(M303*$D303*$E303*$G303*$I303)</f>
        <v>459724.36999999994</v>
      </c>
      <c r="O303" s="72">
        <v>200</v>
      </c>
      <c r="P303" s="72">
        <f t="shared" ref="P303" si="1669">(O303*$D303*$E303*$G303*$I303)</f>
        <v>13134982</v>
      </c>
      <c r="Q303" s="72">
        <v>83</v>
      </c>
      <c r="R303" s="71">
        <f t="shared" ref="R303" si="1670">(Q303*$D303*$E303*$G303*$I303)</f>
        <v>5451017.5299999993</v>
      </c>
      <c r="S303" s="72"/>
      <c r="T303" s="71">
        <f t="shared" ref="T303" si="1671">(S303*$D303*$E303*$G303*$I303)</f>
        <v>0</v>
      </c>
      <c r="U303" s="72">
        <v>3</v>
      </c>
      <c r="V303" s="71">
        <f t="shared" ref="V303" si="1672">(U303*$D303*$E303*$G303*$I303)</f>
        <v>197024.72999999995</v>
      </c>
      <c r="W303" s="72">
        <v>0</v>
      </c>
      <c r="X303" s="71">
        <f t="shared" ref="X303" si="1673">(W303*$D303*$E303*$G303*$I303)</f>
        <v>0</v>
      </c>
      <c r="Y303" s="72"/>
      <c r="Z303" s="71">
        <f t="shared" ref="Z303" si="1674">(Y303*$D303*$E303*$G303*$I303)</f>
        <v>0</v>
      </c>
      <c r="AA303" s="72">
        <v>0</v>
      </c>
      <c r="AB303" s="71">
        <f t="shared" ref="AB303" si="1675">(AA303*$D303*$E303*$G303*$I303)</f>
        <v>0</v>
      </c>
      <c r="AC303" s="72"/>
      <c r="AD303" s="71">
        <f t="shared" ref="AD303" si="1676">(AC303*$D303*$E303*$G303*$I303)</f>
        <v>0</v>
      </c>
      <c r="AE303" s="72">
        <v>0</v>
      </c>
      <c r="AF303" s="71">
        <f t="shared" ref="AF303" si="1677">(AE303*$D303*$E303*$G303*$I303)</f>
        <v>0</v>
      </c>
      <c r="AG303" s="72">
        <v>1</v>
      </c>
      <c r="AH303" s="71">
        <f t="shared" ref="AH303" si="1678">(AG303*$D303*$E303*$G303*$I303)</f>
        <v>65674.91</v>
      </c>
      <c r="AI303" s="72"/>
      <c r="AJ303" s="71">
        <f t="shared" ref="AJ303" si="1679">(AI303*$D303*$E303*$G303*$I303)</f>
        <v>0</v>
      </c>
      <c r="AK303" s="86">
        <v>8</v>
      </c>
      <c r="AL303" s="71">
        <f t="shared" ref="AL303" si="1680">(AK303*$D303*$E303*$G303*$J303)</f>
        <v>630479.13599999994</v>
      </c>
      <c r="AM303" s="72"/>
      <c r="AN303" s="77">
        <f t="shared" ref="AN303" si="1681">(AM303*$D303*$E303*$G303*$J303)</f>
        <v>0</v>
      </c>
      <c r="AO303" s="72"/>
      <c r="AP303" s="71">
        <f t="shared" ref="AP303" si="1682">(AO303*$D303*$E303*$G303*$I303)</f>
        <v>0</v>
      </c>
      <c r="AQ303" s="72">
        <v>0</v>
      </c>
      <c r="AR303" s="72">
        <f t="shared" ref="AR303" si="1683">(AQ303*$D303*$E303*$G303*$I303)</f>
        <v>0</v>
      </c>
      <c r="AS303" s="72"/>
      <c r="AT303" s="72">
        <f t="shared" ref="AT303" si="1684">(AS303*$D303*$E303*$G303*$I303)</f>
        <v>0</v>
      </c>
      <c r="AU303" s="72">
        <v>0</v>
      </c>
      <c r="AV303" s="71">
        <f t="shared" ref="AV303" si="1685">(AU303*$D303*$E303*$G303*$I303)</f>
        <v>0</v>
      </c>
      <c r="AW303" s="72">
        <v>0</v>
      </c>
      <c r="AX303" s="71">
        <f t="shared" ref="AX303" si="1686">(AW303*$D303*$E303*$G303*$I303)</f>
        <v>0</v>
      </c>
      <c r="AY303" s="72">
        <v>0</v>
      </c>
      <c r="AZ303" s="71">
        <f t="shared" ref="AZ303" si="1687">(AY303*$D303*$E303*$G303*$I303)</f>
        <v>0</v>
      </c>
      <c r="BA303" s="72"/>
      <c r="BB303" s="71">
        <f t="shared" ref="BB303" si="1688">(BA303*$D303*$E303*$G303*$I303)</f>
        <v>0</v>
      </c>
      <c r="BC303" s="72"/>
      <c r="BD303" s="71">
        <f t="shared" ref="BD303" si="1689">(BC303*$D303*$E303*$G303*$I303)</f>
        <v>0</v>
      </c>
      <c r="BE303" s="72">
        <v>3</v>
      </c>
      <c r="BF303" s="71">
        <f t="shared" ref="BF303" si="1690">(BE303*$D303*$E303*$G303*$J303)</f>
        <v>236429.67599999995</v>
      </c>
      <c r="BG303" s="72">
        <v>17</v>
      </c>
      <c r="BH303" s="71">
        <f t="shared" ref="BH303" si="1691">(BG303*$D303*$E303*$G303*$J303)</f>
        <v>1339768.1639999999</v>
      </c>
      <c r="BI303" s="72">
        <v>0</v>
      </c>
      <c r="BJ303" s="71">
        <f t="shared" ref="BJ303" si="1692">(BI303*$D303*$E303*$G303*$J303)</f>
        <v>0</v>
      </c>
      <c r="BK303" s="72">
        <v>0</v>
      </c>
      <c r="BL303" s="71">
        <f t="shared" ref="BL303" si="1693">(BK303*$D303*$E303*$G303*$J303)</f>
        <v>0</v>
      </c>
      <c r="BM303" s="72"/>
      <c r="BN303" s="71">
        <f t="shared" ref="BN303" si="1694">(BM303*$D303*$E303*$G303*$J303)</f>
        <v>0</v>
      </c>
      <c r="BO303" s="72"/>
      <c r="BP303" s="71">
        <f t="shared" ref="BP303" si="1695">(BO303*$D303*$E303*$G303*$J303)</f>
        <v>0</v>
      </c>
      <c r="BQ303" s="72"/>
      <c r="BR303" s="71">
        <f t="shared" ref="BR303" si="1696">(BQ303*$D303*$E303*$G303*$J303)</f>
        <v>0</v>
      </c>
      <c r="BS303" s="72"/>
      <c r="BT303" s="71">
        <f t="shared" ref="BT303" si="1697">(BS303*$D303*$E303*$G303*$J303)</f>
        <v>0</v>
      </c>
      <c r="BU303" s="72">
        <v>1</v>
      </c>
      <c r="BV303" s="71">
        <f t="shared" ref="BV303" si="1698">(BU303*$D303*$E303*$G303*$J303)</f>
        <v>78809.891999999993</v>
      </c>
      <c r="BW303" s="72">
        <v>1</v>
      </c>
      <c r="BX303" s="71">
        <f t="shared" ref="BX303" si="1699">(BW303*$D303*$E303*$G303*$J303)</f>
        <v>78809.891999999993</v>
      </c>
      <c r="BY303" s="72"/>
      <c r="BZ303" s="79">
        <f t="shared" ref="BZ303" si="1700">(BY303*$D303*$E303*$G303*$J303)</f>
        <v>0</v>
      </c>
      <c r="CA303" s="72">
        <v>0</v>
      </c>
      <c r="CB303" s="71">
        <f t="shared" ref="CB303" si="1701">(CA303*$D303*$E303*$G303*$I303)</f>
        <v>0</v>
      </c>
      <c r="CC303" s="72">
        <v>0</v>
      </c>
      <c r="CD303" s="71">
        <f t="shared" ref="CD303" si="1702">(CC303*$D303*$E303*$G303*$I303)</f>
        <v>0</v>
      </c>
      <c r="CE303" s="72">
        <v>0</v>
      </c>
      <c r="CF303" s="71">
        <f t="shared" ref="CF303" si="1703">(CE303*$D303*$E303*$G303*$I303)</f>
        <v>0</v>
      </c>
      <c r="CG303" s="72"/>
      <c r="CH303" s="72">
        <f t="shared" ref="CH303" si="1704">(CG303*$D303*$E303*$G303*$I303)</f>
        <v>0</v>
      </c>
      <c r="CI303" s="72"/>
      <c r="CJ303" s="71">
        <f t="shared" ref="CJ303" si="1705">(CI303*$D303*$E303*$G303*$J303)</f>
        <v>0</v>
      </c>
      <c r="CK303" s="72">
        <v>0</v>
      </c>
      <c r="CL303" s="71">
        <f t="shared" ref="CL303" si="1706">(CK303*$D303*$E303*$G303*$I303)</f>
        <v>0</v>
      </c>
      <c r="CM303" s="72"/>
      <c r="CN303" s="71">
        <f t="shared" ref="CN303" si="1707">(CM303*$D303*$E303*$G303*$I303)</f>
        <v>0</v>
      </c>
      <c r="CO303" s="72"/>
      <c r="CP303" s="71">
        <f t="shared" ref="CP303" si="1708">(CO303*$D303*$E303*$G303*$I303)</f>
        <v>0</v>
      </c>
      <c r="CQ303" s="72"/>
      <c r="CR303" s="71">
        <f t="shared" ref="CR303" si="1709">(CQ303*$D303*$E303*$G303*$I303)</f>
        <v>0</v>
      </c>
      <c r="CS303" s="72"/>
      <c r="CT303" s="71">
        <f t="shared" ref="CT303" si="1710">(CS303*$D303*$E303*$G303*$I303)</f>
        <v>0</v>
      </c>
      <c r="CU303" s="72">
        <v>0</v>
      </c>
      <c r="CV303" s="71">
        <f t="shared" ref="CV303" si="1711">(CU303*$D303*$E303*$G303*$J303)</f>
        <v>0</v>
      </c>
      <c r="CW303" s="86"/>
      <c r="CX303" s="71">
        <f t="shared" ref="CX303" si="1712">(CW303*$D303*$E303*$G303*$J303)</f>
        <v>0</v>
      </c>
      <c r="CY303" s="72"/>
      <c r="CZ303" s="71">
        <f t="shared" ref="CZ303" si="1713">(CY303*$D303*$E303*$G303*$I303)</f>
        <v>0</v>
      </c>
      <c r="DA303" s="72">
        <v>0</v>
      </c>
      <c r="DB303" s="77">
        <f t="shared" ref="DB303" si="1714">(DA303*$D303*$E303*$G303*$J303)</f>
        <v>0</v>
      </c>
      <c r="DC303" s="72"/>
      <c r="DD303" s="71">
        <f t="shared" ref="DD303" si="1715">(DC303*$D303*$E303*$G303*$J303)</f>
        <v>0</v>
      </c>
      <c r="DE303" s="87"/>
      <c r="DF303" s="71">
        <f t="shared" ref="DF303" si="1716">(DE303*$D303*$E303*$G303*$J303)</f>
        <v>0</v>
      </c>
      <c r="DG303" s="72"/>
      <c r="DH303" s="71">
        <f t="shared" ref="DH303" si="1717">(DG303*$D303*$E303*$G303*$J303)</f>
        <v>0</v>
      </c>
      <c r="DI303" s="72"/>
      <c r="DJ303" s="71">
        <f t="shared" ref="DJ303" si="1718">(DI303*$D303*$E303*$G303*$K303)</f>
        <v>0</v>
      </c>
      <c r="DK303" s="72"/>
      <c r="DL303" s="79">
        <f t="shared" ref="DL303" si="1719">(DK303*$D303*$E303*$G303*$L303)</f>
        <v>0</v>
      </c>
      <c r="DM303" s="81">
        <f t="shared" si="1666"/>
        <v>324</v>
      </c>
      <c r="DN303" s="79">
        <f t="shared" si="1666"/>
        <v>21672720.300000001</v>
      </c>
    </row>
    <row r="304" spans="1:118" ht="30" customHeight="1" x14ac:dyDescent="0.25">
      <c r="A304" s="82"/>
      <c r="B304" s="83">
        <v>260</v>
      </c>
      <c r="C304" s="65" t="s">
        <v>428</v>
      </c>
      <c r="D304" s="66">
        <v>22900</v>
      </c>
      <c r="E304" s="84">
        <v>1.43</v>
      </c>
      <c r="F304" s="84"/>
      <c r="G304" s="67">
        <v>1</v>
      </c>
      <c r="H304" s="68"/>
      <c r="I304" s="66">
        <v>1.4</v>
      </c>
      <c r="J304" s="66">
        <v>1.68</v>
      </c>
      <c r="K304" s="66">
        <v>2.23</v>
      </c>
      <c r="L304" s="69">
        <v>2.57</v>
      </c>
      <c r="M304" s="72">
        <v>12</v>
      </c>
      <c r="N304" s="71">
        <f t="shared" si="1503"/>
        <v>605164.56000000006</v>
      </c>
      <c r="O304" s="72">
        <v>3</v>
      </c>
      <c r="P304" s="72">
        <f>(O304*$D304*$E304*$G304*$I304*$P$12)</f>
        <v>151291.14000000001</v>
      </c>
      <c r="Q304" s="72">
        <v>15</v>
      </c>
      <c r="R304" s="71">
        <f>(Q304*$D304*$E304*$G304*$I304*$R$12)</f>
        <v>756455.70000000007</v>
      </c>
      <c r="S304" s="72"/>
      <c r="T304" s="71">
        <f t="shared" ref="T304:T306" si="1720">(S304/12*7*$D304*$E304*$G304*$I304*$T$12)+(S304/12*5*$D304*$E304*$G304*$I304*$T$13)</f>
        <v>0</v>
      </c>
      <c r="U304" s="72">
        <v>57</v>
      </c>
      <c r="V304" s="71">
        <f>(U304*$D304*$E304*$G304*$I304*$V$12)</f>
        <v>2874531.6599999997</v>
      </c>
      <c r="W304" s="72">
        <v>0</v>
      </c>
      <c r="X304" s="71">
        <f>(W304*$D304*$E304*$G304*$I304*$X$12)</f>
        <v>0</v>
      </c>
      <c r="Y304" s="72"/>
      <c r="Z304" s="71">
        <f>(Y304*$D304*$E304*$G304*$I304*$Z$12)</f>
        <v>0</v>
      </c>
      <c r="AA304" s="72">
        <v>0</v>
      </c>
      <c r="AB304" s="71">
        <f>(AA304*$D304*$E304*$G304*$I304*$AB$12)</f>
        <v>0</v>
      </c>
      <c r="AC304" s="72">
        <v>1</v>
      </c>
      <c r="AD304" s="71">
        <f>(AC304*$D304*$E304*$G304*$I304*$AD$12)</f>
        <v>50430.38</v>
      </c>
      <c r="AE304" s="72">
        <v>0</v>
      </c>
      <c r="AF304" s="71">
        <f>(AE304*$D304*$E304*$G304*$I304*$AF$12)</f>
        <v>0</v>
      </c>
      <c r="AG304" s="72">
        <v>1</v>
      </c>
      <c r="AH304" s="71">
        <f>(AG304*$D304*$E304*$G304*$I304*$AH$12)</f>
        <v>50430.38</v>
      </c>
      <c r="AI304" s="72"/>
      <c r="AJ304" s="71">
        <f>(AI304*$D304*$E304*$G304*$I304*$AJ$12)</f>
        <v>0</v>
      </c>
      <c r="AK304" s="86">
        <v>18</v>
      </c>
      <c r="AL304" s="71">
        <f>(AK304*$D304*$E304*$G304*$J304*$AL$12)</f>
        <v>1089296.2080000001</v>
      </c>
      <c r="AM304" s="72"/>
      <c r="AN304" s="77">
        <f>(AM304*$D304*$E304*$G304*$J304*$AN$12)</f>
        <v>0</v>
      </c>
      <c r="AO304" s="72"/>
      <c r="AP304" s="71">
        <f>(AO304*$D304*$E304*$G304*$I304*$AP$12)</f>
        <v>0</v>
      </c>
      <c r="AQ304" s="72">
        <v>0</v>
      </c>
      <c r="AR304" s="72">
        <f>(AQ304*$D304*$E304*$G304*$I304*$AR$12)</f>
        <v>0</v>
      </c>
      <c r="AS304" s="72"/>
      <c r="AT304" s="72">
        <f>(AS304*$D304*$E304*$G304*$I304*$AT$12)</f>
        <v>0</v>
      </c>
      <c r="AU304" s="72">
        <v>0</v>
      </c>
      <c r="AV304" s="71">
        <f>(AU304*$D304*$E304*$G304*$I304*$AV$12)</f>
        <v>0</v>
      </c>
      <c r="AW304" s="72">
        <v>0</v>
      </c>
      <c r="AX304" s="71">
        <f>(AW304*$D304*$E304*$G304*$I304*$AX$12)</f>
        <v>0</v>
      </c>
      <c r="AY304" s="72">
        <v>0</v>
      </c>
      <c r="AZ304" s="71">
        <f>(AY304*$D304*$E304*$G304*$I304*$AZ$12)</f>
        <v>0</v>
      </c>
      <c r="BA304" s="72"/>
      <c r="BB304" s="71">
        <f>(BA304*$D304*$E304*$G304*$I304*$BB$12)</f>
        <v>0</v>
      </c>
      <c r="BC304" s="72"/>
      <c r="BD304" s="71">
        <f>(BC304*$D304*$E304*$G304*$I304*$BD$12)</f>
        <v>0</v>
      </c>
      <c r="BE304" s="72"/>
      <c r="BF304" s="71">
        <f>(BE304*$D304*$E304*$G304*$J304*$BF$12)</f>
        <v>0</v>
      </c>
      <c r="BG304" s="72">
        <v>5</v>
      </c>
      <c r="BH304" s="71">
        <f>(BG304*$D304*$E304*$G304*$J304*$BH$12)</f>
        <v>275074.8</v>
      </c>
      <c r="BI304" s="72">
        <v>0</v>
      </c>
      <c r="BJ304" s="71">
        <f>(BI304*$D304*$E304*$G304*$J304*$BJ$12)</f>
        <v>0</v>
      </c>
      <c r="BK304" s="72">
        <v>0</v>
      </c>
      <c r="BL304" s="71">
        <f>(BK304*$D304*$E304*$G304*$J304*$BL$12)</f>
        <v>0</v>
      </c>
      <c r="BM304" s="72"/>
      <c r="BN304" s="71">
        <f>(BM304*$D304*$E304*$G304*$J304*$BN$12)</f>
        <v>0</v>
      </c>
      <c r="BO304" s="72"/>
      <c r="BP304" s="71">
        <f>(BO304*$D304*$E304*$G304*$J304*$BP$12)</f>
        <v>0</v>
      </c>
      <c r="BQ304" s="72"/>
      <c r="BR304" s="71">
        <f>(BQ304*$D304*$E304*$G304*$J304*$BR$12)</f>
        <v>0</v>
      </c>
      <c r="BS304" s="72"/>
      <c r="BT304" s="71">
        <f>(BS304*$D304*$E304*$G304*$J304*$BT$12)</f>
        <v>0</v>
      </c>
      <c r="BU304" s="72"/>
      <c r="BV304" s="71">
        <f>(BU304*$D304*$E304*$G304*$J304*$BV$12)</f>
        <v>0</v>
      </c>
      <c r="BW304" s="72"/>
      <c r="BX304" s="71">
        <f>(BW304*$D304*$E304*$G304*$J304*$BX$12)</f>
        <v>0</v>
      </c>
      <c r="BY304" s="72"/>
      <c r="BZ304" s="79">
        <f>(BY304*$D304*$E304*$G304*$J304*$BZ$12)</f>
        <v>0</v>
      </c>
      <c r="CA304" s="72">
        <v>0</v>
      </c>
      <c r="CB304" s="71">
        <f>(CA304*$D304*$E304*$G304*$I304*$CB$12)</f>
        <v>0</v>
      </c>
      <c r="CC304" s="72">
        <v>0</v>
      </c>
      <c r="CD304" s="71">
        <f>(CC304*$D304*$E304*$G304*$I304*$CD$12)</f>
        <v>0</v>
      </c>
      <c r="CE304" s="72">
        <v>0</v>
      </c>
      <c r="CF304" s="71">
        <f>(CE304*$D304*$E304*$G304*$I304*$CF$12)</f>
        <v>0</v>
      </c>
      <c r="CG304" s="72"/>
      <c r="CH304" s="72">
        <f>(CG304*$D304*$E304*$G304*$I304*$CH$12)</f>
        <v>0</v>
      </c>
      <c r="CI304" s="72"/>
      <c r="CJ304" s="71">
        <f>(CI304*$D304*$E304*$G304*$J304*$CJ$12)</f>
        <v>0</v>
      </c>
      <c r="CK304" s="72">
        <v>0</v>
      </c>
      <c r="CL304" s="71">
        <f>(CK304*$D304*$E304*$G304*$I304*$CL$12)</f>
        <v>0</v>
      </c>
      <c r="CM304" s="72"/>
      <c r="CN304" s="71">
        <f>(CM304*$D304*$E304*$G304*$I304*$CN$12)</f>
        <v>0</v>
      </c>
      <c r="CO304" s="72"/>
      <c r="CP304" s="71">
        <f>(CO304*$D304*$E304*$G304*$I304*$CP$12)</f>
        <v>0</v>
      </c>
      <c r="CQ304" s="72"/>
      <c r="CR304" s="71">
        <f>(CQ304*$D304*$E304*$G304*$I304*$CR$12)</f>
        <v>0</v>
      </c>
      <c r="CS304" s="72"/>
      <c r="CT304" s="71">
        <f>(CS304*$D304*$E304*$G304*$I304*$CT$12)</f>
        <v>0</v>
      </c>
      <c r="CU304" s="72">
        <v>0</v>
      </c>
      <c r="CV304" s="71">
        <f>(CU304*$D304*$E304*$G304*$J304*$CV$12)</f>
        <v>0</v>
      </c>
      <c r="CW304" s="86">
        <v>0</v>
      </c>
      <c r="CX304" s="71">
        <f>(CW304*$D304*$E304*$G304*$J304*$CX$12)</f>
        <v>0</v>
      </c>
      <c r="CY304" s="72"/>
      <c r="CZ304" s="71">
        <f>(CY304*$D304*$E304*$G304*$I304*$CZ$12)</f>
        <v>0</v>
      </c>
      <c r="DA304" s="72">
        <v>0</v>
      </c>
      <c r="DB304" s="77">
        <f>(DA304*$D304*$E304*$G304*$J304*$DB$12)</f>
        <v>0</v>
      </c>
      <c r="DC304" s="72">
        <v>0</v>
      </c>
      <c r="DD304" s="71">
        <f>(DC304*$D304*$E304*$G304*$J304*$DD$12)</f>
        <v>0</v>
      </c>
      <c r="DE304" s="87"/>
      <c r="DF304" s="71">
        <f>(DE304*$D304*$E304*$G304*$J304*$DF$12)</f>
        <v>0</v>
      </c>
      <c r="DG304" s="72"/>
      <c r="DH304" s="71">
        <f>(DG304*$D304*$E304*$G304*$J304*$DH$12)</f>
        <v>0</v>
      </c>
      <c r="DI304" s="72"/>
      <c r="DJ304" s="71">
        <f>(DI304*$D304*$E304*$G304*$K304*$DJ$12)</f>
        <v>0</v>
      </c>
      <c r="DK304" s="72"/>
      <c r="DL304" s="79">
        <f>(DK304*$D304*$E304*$G304*$L304*$DL$12)</f>
        <v>0</v>
      </c>
      <c r="DM304" s="81">
        <f t="shared" si="1666"/>
        <v>112</v>
      </c>
      <c r="DN304" s="79">
        <f t="shared" si="1666"/>
        <v>5852674.8279999988</v>
      </c>
    </row>
    <row r="305" spans="1:118" ht="30" customHeight="1" x14ac:dyDescent="0.25">
      <c r="A305" s="82"/>
      <c r="B305" s="83">
        <v>261</v>
      </c>
      <c r="C305" s="65" t="s">
        <v>429</v>
      </c>
      <c r="D305" s="66">
        <v>22900</v>
      </c>
      <c r="E305" s="84">
        <v>1.83</v>
      </c>
      <c r="F305" s="84"/>
      <c r="G305" s="67">
        <v>1</v>
      </c>
      <c r="H305" s="68"/>
      <c r="I305" s="66">
        <v>1.4</v>
      </c>
      <c r="J305" s="66">
        <v>1.68</v>
      </c>
      <c r="K305" s="66">
        <v>2.23</v>
      </c>
      <c r="L305" s="69">
        <v>2.57</v>
      </c>
      <c r="M305" s="72">
        <v>9</v>
      </c>
      <c r="N305" s="71">
        <f t="shared" si="1503"/>
        <v>580831.02</v>
      </c>
      <c r="O305" s="72">
        <v>5</v>
      </c>
      <c r="P305" s="72">
        <f>(O305*$D305*$E305*$G305*$I305*$P$12)</f>
        <v>322683.90000000002</v>
      </c>
      <c r="Q305" s="72">
        <v>3</v>
      </c>
      <c r="R305" s="71">
        <f>(Q305*$D305*$E305*$G305*$I305*$R$12)</f>
        <v>193610.34</v>
      </c>
      <c r="S305" s="72"/>
      <c r="T305" s="71">
        <f t="shared" si="1720"/>
        <v>0</v>
      </c>
      <c r="U305" s="72">
        <v>10</v>
      </c>
      <c r="V305" s="71">
        <f>(U305*$D305*$E305*$G305*$I305*$V$12)</f>
        <v>645367.80000000005</v>
      </c>
      <c r="W305" s="72">
        <v>0</v>
      </c>
      <c r="X305" s="71">
        <f>(W305*$D305*$E305*$G305*$I305*$X$12)</f>
        <v>0</v>
      </c>
      <c r="Y305" s="72"/>
      <c r="Z305" s="71">
        <f>(Y305*$D305*$E305*$G305*$I305*$Z$12)</f>
        <v>0</v>
      </c>
      <c r="AA305" s="72">
        <v>0</v>
      </c>
      <c r="AB305" s="71">
        <f>(AA305*$D305*$E305*$G305*$I305*$AB$12)</f>
        <v>0</v>
      </c>
      <c r="AC305" s="72"/>
      <c r="AD305" s="71">
        <f>(AC305*$D305*$E305*$G305*$I305*$AD$12)</f>
        <v>0</v>
      </c>
      <c r="AE305" s="72">
        <v>0</v>
      </c>
      <c r="AF305" s="71">
        <f>(AE305*$D305*$E305*$G305*$I305*$AF$12)</f>
        <v>0</v>
      </c>
      <c r="AG305" s="74"/>
      <c r="AH305" s="71">
        <f>(AG305*$D305*$E305*$G305*$I305*$AH$12)</f>
        <v>0</v>
      </c>
      <c r="AI305" s="72">
        <v>3</v>
      </c>
      <c r="AJ305" s="71">
        <f>(AI305*$D305*$E305*$G305*$I305*$AJ$12)</f>
        <v>193610.34</v>
      </c>
      <c r="AK305" s="86">
        <v>5</v>
      </c>
      <c r="AL305" s="71">
        <f>(AK305*$D305*$E305*$G305*$J305*$AL$12)</f>
        <v>387220.68</v>
      </c>
      <c r="AM305" s="72"/>
      <c r="AN305" s="77">
        <f>(AM305*$D305*$E305*$G305*$J305*$AN$12)</f>
        <v>0</v>
      </c>
      <c r="AO305" s="72"/>
      <c r="AP305" s="71">
        <f>(AO305*$D305*$E305*$G305*$I305*$AP$12)</f>
        <v>0</v>
      </c>
      <c r="AQ305" s="72"/>
      <c r="AR305" s="72">
        <f>(AQ305*$D305*$E305*$G305*$I305*$AR$12)</f>
        <v>0</v>
      </c>
      <c r="AS305" s="72">
        <v>1</v>
      </c>
      <c r="AT305" s="72">
        <f>(AS305*$D305*$E305*$G305*$I305*$AT$12)</f>
        <v>67470.26999999999</v>
      </c>
      <c r="AU305" s="72">
        <v>0</v>
      </c>
      <c r="AV305" s="71">
        <f>(AU305*$D305*$E305*$G305*$I305*$AV$12)</f>
        <v>0</v>
      </c>
      <c r="AW305" s="72">
        <v>0</v>
      </c>
      <c r="AX305" s="71">
        <f>(AW305*$D305*$E305*$G305*$I305*$AX$12)</f>
        <v>0</v>
      </c>
      <c r="AY305" s="72">
        <v>0</v>
      </c>
      <c r="AZ305" s="71">
        <f>(AY305*$D305*$E305*$G305*$I305*$AZ$12)</f>
        <v>0</v>
      </c>
      <c r="BA305" s="72"/>
      <c r="BB305" s="71">
        <f>(BA305*$D305*$E305*$G305*$I305*$BB$12)</f>
        <v>0</v>
      </c>
      <c r="BC305" s="72">
        <v>3</v>
      </c>
      <c r="BD305" s="71">
        <f>(BC305*$D305*$E305*$G305*$I305*$BD$12)</f>
        <v>193610.34</v>
      </c>
      <c r="BE305" s="72">
        <v>5</v>
      </c>
      <c r="BF305" s="71">
        <f>(BE305*$D305*$E305*$G305*$J305*$BF$12)</f>
        <v>352018.8</v>
      </c>
      <c r="BG305" s="72">
        <v>4</v>
      </c>
      <c r="BH305" s="71">
        <f>(BG305*$D305*$E305*$G305*$J305*$BH$12)</f>
        <v>281615.03999999998</v>
      </c>
      <c r="BI305" s="72">
        <v>0</v>
      </c>
      <c r="BJ305" s="71">
        <f>(BI305*$D305*$E305*$G305*$J305*$BJ$12)</f>
        <v>0</v>
      </c>
      <c r="BK305" s="72">
        <v>0</v>
      </c>
      <c r="BL305" s="71">
        <f>(BK305*$D305*$E305*$G305*$J305*$BL$12)</f>
        <v>0</v>
      </c>
      <c r="BM305" s="72">
        <v>4</v>
      </c>
      <c r="BN305" s="71">
        <f>(BM305*$D305*$E305*$G305*$J305*$BN$12)</f>
        <v>309776.54399999999</v>
      </c>
      <c r="BO305" s="72"/>
      <c r="BP305" s="71">
        <f>(BO305*$D305*$E305*$G305*$J305*$BP$12)</f>
        <v>0</v>
      </c>
      <c r="BQ305" s="72"/>
      <c r="BR305" s="71">
        <f>(BQ305*$D305*$E305*$G305*$J305*$BR$12)</f>
        <v>0</v>
      </c>
      <c r="BS305" s="72"/>
      <c r="BT305" s="71">
        <f>(BS305*$D305*$E305*$G305*$J305*$BT$12)</f>
        <v>0</v>
      </c>
      <c r="BU305" s="72">
        <v>1</v>
      </c>
      <c r="BV305" s="71">
        <f>(BU305*$D305*$E305*$G305*$J305*$BV$12)</f>
        <v>88004.7</v>
      </c>
      <c r="BW305" s="72"/>
      <c r="BX305" s="71">
        <f>(BW305*$D305*$E305*$G305*$J305*$BX$12)</f>
        <v>0</v>
      </c>
      <c r="BY305" s="72"/>
      <c r="BZ305" s="79">
        <f>(BY305*$D305*$E305*$G305*$J305*$BZ$12)</f>
        <v>0</v>
      </c>
      <c r="CA305" s="72">
        <v>0</v>
      </c>
      <c r="CB305" s="71">
        <f>(CA305*$D305*$E305*$G305*$I305*$CB$12)</f>
        <v>0</v>
      </c>
      <c r="CC305" s="72">
        <v>0</v>
      </c>
      <c r="CD305" s="71">
        <f>(CC305*$D305*$E305*$G305*$I305*$CD$12)</f>
        <v>0</v>
      </c>
      <c r="CE305" s="72">
        <v>0</v>
      </c>
      <c r="CF305" s="71">
        <f>(CE305*$D305*$E305*$G305*$I305*$CF$12)</f>
        <v>0</v>
      </c>
      <c r="CG305" s="72"/>
      <c r="CH305" s="72">
        <f>(CG305*$D305*$E305*$G305*$I305*$CH$12)</f>
        <v>0</v>
      </c>
      <c r="CI305" s="72"/>
      <c r="CJ305" s="71">
        <f>(CI305*$D305*$E305*$G305*$J305*$CJ$12)</f>
        <v>0</v>
      </c>
      <c r="CK305" s="72">
        <v>0</v>
      </c>
      <c r="CL305" s="71">
        <f>(CK305*$D305*$E305*$G305*$I305*$CL$12)</f>
        <v>0</v>
      </c>
      <c r="CM305" s="72"/>
      <c r="CN305" s="71">
        <f>(CM305*$D305*$E305*$G305*$I305*$CN$12)</f>
        <v>0</v>
      </c>
      <c r="CO305" s="72"/>
      <c r="CP305" s="71">
        <f>(CO305*$D305*$E305*$G305*$I305*$CP$12)</f>
        <v>0</v>
      </c>
      <c r="CQ305" s="72">
        <v>1</v>
      </c>
      <c r="CR305" s="71">
        <f>(CQ305*$D305*$E305*$G305*$I305*$CR$12)</f>
        <v>66296.873999999982</v>
      </c>
      <c r="CS305" s="72"/>
      <c r="CT305" s="71">
        <f>(CS305*$D305*$E305*$G305*$I305*$CT$12)</f>
        <v>0</v>
      </c>
      <c r="CU305" s="72">
        <v>0</v>
      </c>
      <c r="CV305" s="71">
        <f>(CU305*$D305*$E305*$G305*$J305*$CV$12)</f>
        <v>0</v>
      </c>
      <c r="CW305" s="86">
        <v>0</v>
      </c>
      <c r="CX305" s="71">
        <f>(CW305*$D305*$E305*$G305*$J305*$CX$12)</f>
        <v>0</v>
      </c>
      <c r="CY305" s="72"/>
      <c r="CZ305" s="71">
        <f>(CY305*$D305*$E305*$G305*$I305*$CZ$12)</f>
        <v>0</v>
      </c>
      <c r="DA305" s="72">
        <v>0</v>
      </c>
      <c r="DB305" s="77">
        <f>(DA305*$D305*$E305*$G305*$J305*$DB$12)</f>
        <v>0</v>
      </c>
      <c r="DC305" s="72">
        <v>0</v>
      </c>
      <c r="DD305" s="71">
        <f>(DC305*$D305*$E305*$G305*$J305*$DD$12)</f>
        <v>0</v>
      </c>
      <c r="DE305" s="87"/>
      <c r="DF305" s="71">
        <f>(DE305*$D305*$E305*$G305*$J305*$DF$12)</f>
        <v>0</v>
      </c>
      <c r="DG305" s="72"/>
      <c r="DH305" s="71">
        <f>(DG305*$D305*$E305*$G305*$J305*$DH$12)</f>
        <v>0</v>
      </c>
      <c r="DI305" s="72"/>
      <c r="DJ305" s="71">
        <f>(DI305*$D305*$E305*$G305*$K305*$DJ$12)</f>
        <v>0</v>
      </c>
      <c r="DK305" s="72"/>
      <c r="DL305" s="79">
        <f>(DK305*$D305*$E305*$G305*$L305*$DL$12)</f>
        <v>0</v>
      </c>
      <c r="DM305" s="81">
        <f t="shared" si="1666"/>
        <v>54</v>
      </c>
      <c r="DN305" s="79">
        <f t="shared" si="1666"/>
        <v>3682116.648</v>
      </c>
    </row>
    <row r="306" spans="1:118" ht="30" customHeight="1" x14ac:dyDescent="0.25">
      <c r="A306" s="82"/>
      <c r="B306" s="83">
        <v>262</v>
      </c>
      <c r="C306" s="65" t="s">
        <v>430</v>
      </c>
      <c r="D306" s="66">
        <v>22900</v>
      </c>
      <c r="E306" s="84">
        <v>2.16</v>
      </c>
      <c r="F306" s="84"/>
      <c r="G306" s="67">
        <v>1</v>
      </c>
      <c r="H306" s="68"/>
      <c r="I306" s="66">
        <v>1.4</v>
      </c>
      <c r="J306" s="66">
        <v>1.68</v>
      </c>
      <c r="K306" s="66">
        <v>2.23</v>
      </c>
      <c r="L306" s="69">
        <v>2.57</v>
      </c>
      <c r="M306" s="72">
        <v>9</v>
      </c>
      <c r="N306" s="71">
        <f t="shared" si="1503"/>
        <v>685571.04</v>
      </c>
      <c r="O306" s="72">
        <v>0</v>
      </c>
      <c r="P306" s="72">
        <f>(O306*$D306*$E306*$G306*$I306*$P$12)</f>
        <v>0</v>
      </c>
      <c r="Q306" s="72"/>
      <c r="R306" s="71">
        <f>(Q306*$D306*$E306*$G306*$I306*$R$12)</f>
        <v>0</v>
      </c>
      <c r="S306" s="72"/>
      <c r="T306" s="71">
        <f t="shared" si="1720"/>
        <v>0</v>
      </c>
      <c r="U306" s="72">
        <v>9</v>
      </c>
      <c r="V306" s="71">
        <f>(U306*$D306*$E306*$G306*$I306*$V$12)</f>
        <v>685571.04</v>
      </c>
      <c r="W306" s="72">
        <v>0</v>
      </c>
      <c r="X306" s="71">
        <f>(W306*$D306*$E306*$G306*$I306*$X$12)</f>
        <v>0</v>
      </c>
      <c r="Y306" s="72"/>
      <c r="Z306" s="71">
        <f>(Y306*$D306*$E306*$G306*$I306*$Z$12)</f>
        <v>0</v>
      </c>
      <c r="AA306" s="72">
        <v>0</v>
      </c>
      <c r="AB306" s="71">
        <f>(AA306*$D306*$E306*$G306*$I306*$AB$12)</f>
        <v>0</v>
      </c>
      <c r="AC306" s="72"/>
      <c r="AD306" s="71">
        <f>(AC306*$D306*$E306*$G306*$I306*$AD$12)</f>
        <v>0</v>
      </c>
      <c r="AE306" s="72">
        <v>0</v>
      </c>
      <c r="AF306" s="71">
        <f>(AE306*$D306*$E306*$G306*$I306*$AF$12)</f>
        <v>0</v>
      </c>
      <c r="AG306" s="74"/>
      <c r="AH306" s="71">
        <f>(AG306*$D306*$E306*$G306*$I306*$AH$12)</f>
        <v>0</v>
      </c>
      <c r="AI306" s="72"/>
      <c r="AJ306" s="71">
        <f>(AI306*$D306*$E306*$G306*$I306*$AJ$12)</f>
        <v>0</v>
      </c>
      <c r="AK306" s="86">
        <v>0</v>
      </c>
      <c r="AL306" s="71">
        <f>(AK306*$D306*$E306*$G306*$J306*$AL$12)</f>
        <v>0</v>
      </c>
      <c r="AM306" s="72"/>
      <c r="AN306" s="77">
        <f>(AM306*$D306*$E306*$G306*$J306*$AN$12)</f>
        <v>0</v>
      </c>
      <c r="AO306" s="72"/>
      <c r="AP306" s="71">
        <f>(AO306*$D306*$E306*$G306*$I306*$AP$12)</f>
        <v>0</v>
      </c>
      <c r="AQ306" s="72">
        <v>0</v>
      </c>
      <c r="AR306" s="72">
        <f>(AQ306*$D306*$E306*$G306*$I306*$AR$12)</f>
        <v>0</v>
      </c>
      <c r="AS306" s="72"/>
      <c r="AT306" s="72">
        <f>(AS306*$D306*$E306*$G306*$I306*$AT$12)</f>
        <v>0</v>
      </c>
      <c r="AU306" s="72">
        <v>0</v>
      </c>
      <c r="AV306" s="71">
        <f>(AU306*$D306*$E306*$G306*$I306*$AV$12)</f>
        <v>0</v>
      </c>
      <c r="AW306" s="72">
        <v>0</v>
      </c>
      <c r="AX306" s="71">
        <f>(AW306*$D306*$E306*$G306*$I306*$AX$12)</f>
        <v>0</v>
      </c>
      <c r="AY306" s="72">
        <v>0</v>
      </c>
      <c r="AZ306" s="71">
        <f>(AY306*$D306*$E306*$G306*$I306*$AZ$12)</f>
        <v>0</v>
      </c>
      <c r="BA306" s="72"/>
      <c r="BB306" s="71">
        <f>(BA306*$D306*$E306*$G306*$I306*$BB$12)</f>
        <v>0</v>
      </c>
      <c r="BC306" s="72"/>
      <c r="BD306" s="71">
        <f>(BC306*$D306*$E306*$G306*$I306*$BD$12)</f>
        <v>0</v>
      </c>
      <c r="BE306" s="72"/>
      <c r="BF306" s="71">
        <f>(BE306*$D306*$E306*$G306*$J306*$BF$12)</f>
        <v>0</v>
      </c>
      <c r="BG306" s="72"/>
      <c r="BH306" s="71">
        <f>(BG306*$D306*$E306*$G306*$J306*$BH$12)</f>
        <v>0</v>
      </c>
      <c r="BI306" s="72">
        <v>0</v>
      </c>
      <c r="BJ306" s="71">
        <f>(BI306*$D306*$E306*$G306*$J306*$BJ$12)</f>
        <v>0</v>
      </c>
      <c r="BK306" s="72">
        <v>0</v>
      </c>
      <c r="BL306" s="71">
        <f>(BK306*$D306*$E306*$G306*$J306*$BL$12)</f>
        <v>0</v>
      </c>
      <c r="BM306" s="72"/>
      <c r="BN306" s="71">
        <f>(BM306*$D306*$E306*$G306*$J306*$BN$12)</f>
        <v>0</v>
      </c>
      <c r="BO306" s="72"/>
      <c r="BP306" s="71">
        <f>(BO306*$D306*$E306*$G306*$J306*$BP$12)</f>
        <v>0</v>
      </c>
      <c r="BQ306" s="72"/>
      <c r="BR306" s="71">
        <f>(BQ306*$D306*$E306*$G306*$J306*$BR$12)</f>
        <v>0</v>
      </c>
      <c r="BS306" s="72"/>
      <c r="BT306" s="71">
        <f>(BS306*$D306*$E306*$G306*$J306*$BT$12)</f>
        <v>0</v>
      </c>
      <c r="BU306" s="72"/>
      <c r="BV306" s="71">
        <f>(BU306*$D306*$E306*$G306*$J306*$BV$12)</f>
        <v>0</v>
      </c>
      <c r="BW306" s="72"/>
      <c r="BX306" s="71">
        <f>(BW306*$D306*$E306*$G306*$J306*$BX$12)</f>
        <v>0</v>
      </c>
      <c r="BY306" s="72"/>
      <c r="BZ306" s="79">
        <f>(BY306*$D306*$E306*$G306*$J306*$BZ$12)</f>
        <v>0</v>
      </c>
      <c r="CA306" s="72">
        <v>0</v>
      </c>
      <c r="CB306" s="71">
        <f>(CA306*$D306*$E306*$G306*$I306*$CB$12)</f>
        <v>0</v>
      </c>
      <c r="CC306" s="72">
        <v>0</v>
      </c>
      <c r="CD306" s="71">
        <f>(CC306*$D306*$E306*$G306*$I306*$CD$12)</f>
        <v>0</v>
      </c>
      <c r="CE306" s="72">
        <v>0</v>
      </c>
      <c r="CF306" s="71">
        <f>(CE306*$D306*$E306*$G306*$I306*$CF$12)</f>
        <v>0</v>
      </c>
      <c r="CG306" s="72"/>
      <c r="CH306" s="72">
        <f>(CG306*$D306*$E306*$G306*$I306*$CH$12)</f>
        <v>0</v>
      </c>
      <c r="CI306" s="72"/>
      <c r="CJ306" s="71">
        <f>(CI306*$D306*$E306*$G306*$J306*$CJ$12)</f>
        <v>0</v>
      </c>
      <c r="CK306" s="72">
        <v>0</v>
      </c>
      <c r="CL306" s="71">
        <f>(CK306*$D306*$E306*$G306*$I306*$CL$12)</f>
        <v>0</v>
      </c>
      <c r="CM306" s="72"/>
      <c r="CN306" s="71">
        <f>(CM306*$D306*$E306*$G306*$I306*$CN$12)</f>
        <v>0</v>
      </c>
      <c r="CO306" s="72"/>
      <c r="CP306" s="71">
        <f>(CO306*$D306*$E306*$G306*$I306*$CP$12)</f>
        <v>0</v>
      </c>
      <c r="CQ306" s="72"/>
      <c r="CR306" s="71">
        <f>(CQ306*$D306*$E306*$G306*$I306*$CR$12)</f>
        <v>0</v>
      </c>
      <c r="CS306" s="72"/>
      <c r="CT306" s="71">
        <f>(CS306*$D306*$E306*$G306*$I306*$CT$12)</f>
        <v>0</v>
      </c>
      <c r="CU306" s="72">
        <v>0</v>
      </c>
      <c r="CV306" s="71">
        <f>(CU306*$D306*$E306*$G306*$J306*$CV$12)</f>
        <v>0</v>
      </c>
      <c r="CW306" s="86"/>
      <c r="CX306" s="71">
        <f>(CW306*$D306*$E306*$G306*$J306*$CX$12)</f>
        <v>0</v>
      </c>
      <c r="CY306" s="72"/>
      <c r="CZ306" s="71">
        <f>(CY306*$D306*$E306*$G306*$I306*$CZ$12)</f>
        <v>0</v>
      </c>
      <c r="DA306" s="72">
        <v>0</v>
      </c>
      <c r="DB306" s="77">
        <f>(DA306*$D306*$E306*$G306*$J306*$DB$12)</f>
        <v>0</v>
      </c>
      <c r="DC306" s="72">
        <v>0</v>
      </c>
      <c r="DD306" s="71">
        <f>(DC306*$D306*$E306*$G306*$J306*$DD$12)</f>
        <v>0</v>
      </c>
      <c r="DE306" s="87"/>
      <c r="DF306" s="71">
        <f>(DE306*$D306*$E306*$G306*$J306*$DF$12)</f>
        <v>0</v>
      </c>
      <c r="DG306" s="72"/>
      <c r="DH306" s="71">
        <f>(DG306*$D306*$E306*$G306*$J306*$DH$12)</f>
        <v>0</v>
      </c>
      <c r="DI306" s="72"/>
      <c r="DJ306" s="71">
        <f>(DI306*$D306*$E306*$G306*$K306*$DJ$12)</f>
        <v>0</v>
      </c>
      <c r="DK306" s="72"/>
      <c r="DL306" s="79">
        <f>(DK306*$D306*$E306*$G306*$L306*$DL$12)</f>
        <v>0</v>
      </c>
      <c r="DM306" s="81">
        <f t="shared" si="1666"/>
        <v>18</v>
      </c>
      <c r="DN306" s="79">
        <f t="shared" si="1666"/>
        <v>1371142.08</v>
      </c>
    </row>
    <row r="307" spans="1:118" ht="30" customHeight="1" x14ac:dyDescent="0.25">
      <c r="A307" s="82"/>
      <c r="B307" s="83">
        <v>263</v>
      </c>
      <c r="C307" s="65" t="s">
        <v>431</v>
      </c>
      <c r="D307" s="66">
        <v>22900</v>
      </c>
      <c r="E307" s="84">
        <v>1.81</v>
      </c>
      <c r="F307" s="84"/>
      <c r="G307" s="67">
        <v>1</v>
      </c>
      <c r="H307" s="68"/>
      <c r="I307" s="66">
        <v>1.4</v>
      </c>
      <c r="J307" s="66">
        <v>1.68</v>
      </c>
      <c r="K307" s="66">
        <v>2.23</v>
      </c>
      <c r="L307" s="69">
        <v>2.57</v>
      </c>
      <c r="M307" s="72">
        <v>99</v>
      </c>
      <c r="N307" s="71">
        <f t="shared" ref="N307" si="1721">(M307*$D307*$E307*$G307*$I307)</f>
        <v>5744831.3999999994</v>
      </c>
      <c r="O307" s="72">
        <v>20</v>
      </c>
      <c r="P307" s="72">
        <f t="shared" ref="P307" si="1722">(O307*$D307*$E307*$G307*$I307)</f>
        <v>1160572</v>
      </c>
      <c r="Q307" s="72">
        <v>7</v>
      </c>
      <c r="R307" s="71">
        <f t="shared" ref="R307" si="1723">(Q307*$D307*$E307*$G307*$I307)</f>
        <v>406200.19999999995</v>
      </c>
      <c r="S307" s="72"/>
      <c r="T307" s="71">
        <f t="shared" ref="T307" si="1724">(S307*$D307*$E307*$G307*$I307)</f>
        <v>0</v>
      </c>
      <c r="U307" s="72">
        <v>41</v>
      </c>
      <c r="V307" s="71">
        <f t="shared" ref="V307" si="1725">(U307*$D307*$E307*$G307*$I307)</f>
        <v>2379172.5999999996</v>
      </c>
      <c r="W307" s="72">
        <v>0</v>
      </c>
      <c r="X307" s="71">
        <f t="shared" ref="X307" si="1726">(W307*$D307*$E307*$G307*$I307)</f>
        <v>0</v>
      </c>
      <c r="Y307" s="72"/>
      <c r="Z307" s="71">
        <f t="shared" ref="Z307" si="1727">(Y307*$D307*$E307*$G307*$I307)</f>
        <v>0</v>
      </c>
      <c r="AA307" s="72">
        <v>0</v>
      </c>
      <c r="AB307" s="71">
        <f t="shared" ref="AB307" si="1728">(AA307*$D307*$E307*$G307*$I307)</f>
        <v>0</v>
      </c>
      <c r="AC307" s="72">
        <v>1</v>
      </c>
      <c r="AD307" s="71">
        <f t="shared" ref="AD307" si="1729">(AC307*$D307*$E307*$G307*$I307)</f>
        <v>58028.6</v>
      </c>
      <c r="AE307" s="72">
        <v>0</v>
      </c>
      <c r="AF307" s="71">
        <f t="shared" ref="AF307" si="1730">(AE307*$D307*$E307*$G307*$I307)</f>
        <v>0</v>
      </c>
      <c r="AG307" s="74"/>
      <c r="AH307" s="71">
        <f t="shared" ref="AH307" si="1731">(AG307*$D307*$E307*$G307*$I307)</f>
        <v>0</v>
      </c>
      <c r="AI307" s="72">
        <v>3</v>
      </c>
      <c r="AJ307" s="71">
        <f t="shared" ref="AJ307" si="1732">(AI307*$D307*$E307*$G307*$I307)</f>
        <v>174085.8</v>
      </c>
      <c r="AK307" s="86">
        <v>5</v>
      </c>
      <c r="AL307" s="71">
        <f t="shared" ref="AL307" si="1733">(AK307*$D307*$E307*$G307*$J307)</f>
        <v>348171.6</v>
      </c>
      <c r="AM307" s="72">
        <v>3</v>
      </c>
      <c r="AN307" s="77">
        <f t="shared" ref="AN307" si="1734">(AM307*$D307*$E307*$G307*$J307)</f>
        <v>208902.96</v>
      </c>
      <c r="AO307" s="72"/>
      <c r="AP307" s="71">
        <f t="shared" ref="AP307" si="1735">(AO307*$D307*$E307*$G307*$I307)</f>
        <v>0</v>
      </c>
      <c r="AQ307" s="72">
        <v>0</v>
      </c>
      <c r="AR307" s="72">
        <f t="shared" ref="AR307" si="1736">(AQ307*$D307*$E307*$G307*$I307)</f>
        <v>0</v>
      </c>
      <c r="AS307" s="72">
        <v>16</v>
      </c>
      <c r="AT307" s="72">
        <f t="shared" ref="AT307" si="1737">(AS307*$D307*$E307*$G307*$I307)</f>
        <v>928457.6</v>
      </c>
      <c r="AU307" s="72">
        <v>0</v>
      </c>
      <c r="AV307" s="71">
        <f t="shared" ref="AV307" si="1738">(AU307*$D307*$E307*$G307*$I307)</f>
        <v>0</v>
      </c>
      <c r="AW307" s="72">
        <v>0</v>
      </c>
      <c r="AX307" s="71">
        <f t="shared" ref="AX307" si="1739">(AW307*$D307*$E307*$G307*$I307)</f>
        <v>0</v>
      </c>
      <c r="AY307" s="72">
        <v>0</v>
      </c>
      <c r="AZ307" s="71">
        <f>(AY307*$D307*$E307*$G307*$I307)</f>
        <v>0</v>
      </c>
      <c r="BA307" s="72"/>
      <c r="BB307" s="71">
        <f>(BA307*$D307*$E307*$G307*$I307)</f>
        <v>0</v>
      </c>
      <c r="BC307" s="72"/>
      <c r="BD307" s="71">
        <f>(BC307*$D307*$E307*$G307*$I307)</f>
        <v>0</v>
      </c>
      <c r="BE307" s="72">
        <v>5</v>
      </c>
      <c r="BF307" s="71">
        <f>(BE307*$D307*$E307*$G307*$J307)</f>
        <v>348171.6</v>
      </c>
      <c r="BG307" s="72">
        <v>71</v>
      </c>
      <c r="BH307" s="71">
        <f>(BG307*$D307*$E307*$G307*$J307)</f>
        <v>4944036.72</v>
      </c>
      <c r="BI307" s="72">
        <v>0</v>
      </c>
      <c r="BJ307" s="71">
        <f t="shared" ref="BJ307" si="1740">(BI307*$D307*$E307*$G307*$J307)</f>
        <v>0</v>
      </c>
      <c r="BK307" s="72">
        <v>0</v>
      </c>
      <c r="BL307" s="71">
        <f t="shared" ref="BL307" si="1741">(BK307*$D307*$E307*$G307*$J307)</f>
        <v>0</v>
      </c>
      <c r="BM307" s="72">
        <v>5</v>
      </c>
      <c r="BN307" s="71">
        <f t="shared" ref="BN307" si="1742">(BM307*$D307*$E307*$G307*$J307)</f>
        <v>348171.6</v>
      </c>
      <c r="BO307" s="72"/>
      <c r="BP307" s="71">
        <f t="shared" ref="BP307" si="1743">(BO307*$D307*$E307*$G307*$J307)</f>
        <v>0</v>
      </c>
      <c r="BQ307" s="72"/>
      <c r="BR307" s="71">
        <f t="shared" ref="BR307" si="1744">(BQ307*$D307*$E307*$G307*$J307)</f>
        <v>0</v>
      </c>
      <c r="BS307" s="72"/>
      <c r="BT307" s="71">
        <f t="shared" ref="BT307" si="1745">(BS307*$D307*$E307*$G307*$J307)</f>
        <v>0</v>
      </c>
      <c r="BU307" s="72"/>
      <c r="BV307" s="71">
        <f t="shared" ref="BV307" si="1746">(BU307*$D307*$E307*$G307*$J307)</f>
        <v>0</v>
      </c>
      <c r="BW307" s="72"/>
      <c r="BX307" s="71">
        <f t="shared" ref="BX307" si="1747">(BW307*$D307*$E307*$G307*$J307)</f>
        <v>0</v>
      </c>
      <c r="BY307" s="72"/>
      <c r="BZ307" s="79">
        <f t="shared" ref="BZ307" si="1748">(BY307*$D307*$E307*$G307*$J307)</f>
        <v>0</v>
      </c>
      <c r="CA307" s="72">
        <v>0</v>
      </c>
      <c r="CB307" s="71">
        <f t="shared" ref="CB307" si="1749">(CA307*$D307*$E307*$G307*$I307)</f>
        <v>0</v>
      </c>
      <c r="CC307" s="72">
        <v>0</v>
      </c>
      <c r="CD307" s="71">
        <f t="shared" ref="CD307" si="1750">(CC307*$D307*$E307*$G307*$I307)</f>
        <v>0</v>
      </c>
      <c r="CE307" s="72">
        <v>0</v>
      </c>
      <c r="CF307" s="71">
        <f t="shared" ref="CF307" si="1751">(CE307*$D307*$E307*$G307*$I307)</f>
        <v>0</v>
      </c>
      <c r="CG307" s="72"/>
      <c r="CH307" s="72">
        <f t="shared" ref="CH307" si="1752">(CG307*$D307*$E307*$G307*$I307)</f>
        <v>0</v>
      </c>
      <c r="CI307" s="72"/>
      <c r="CJ307" s="71">
        <f t="shared" ref="CJ307" si="1753">(CI307*$D307*$E307*$G307*$J307)</f>
        <v>0</v>
      </c>
      <c r="CK307" s="72">
        <v>0</v>
      </c>
      <c r="CL307" s="71">
        <f t="shared" ref="CL307" si="1754">(CK307*$D307*$E307*$G307*$I307)</f>
        <v>0</v>
      </c>
      <c r="CM307" s="72"/>
      <c r="CN307" s="71">
        <f t="shared" ref="CN307" si="1755">(CM307*$D307*$E307*$G307*$I307)</f>
        <v>0</v>
      </c>
      <c r="CO307" s="72"/>
      <c r="CP307" s="71">
        <f t="shared" ref="CP307" si="1756">(CO307*$D307*$E307*$G307*$I307)</f>
        <v>0</v>
      </c>
      <c r="CQ307" s="72"/>
      <c r="CR307" s="71">
        <f t="shared" ref="CR307" si="1757">(CQ307*$D307*$E307*$G307*$I307)</f>
        <v>0</v>
      </c>
      <c r="CS307" s="72"/>
      <c r="CT307" s="71">
        <f t="shared" ref="CT307" si="1758">(CS307*$D307*$E307*$G307*$I307)</f>
        <v>0</v>
      </c>
      <c r="CU307" s="72">
        <v>0</v>
      </c>
      <c r="CV307" s="71">
        <f t="shared" ref="CV307" si="1759">(CU307*$D307*$E307*$G307*$J307)</f>
        <v>0</v>
      </c>
      <c r="CW307" s="86"/>
      <c r="CX307" s="71">
        <f t="shared" ref="CX307" si="1760">(CW307*$D307*$E307*$G307*$J307)</f>
        <v>0</v>
      </c>
      <c r="CY307" s="72"/>
      <c r="CZ307" s="71">
        <f t="shared" ref="CZ307" si="1761">(CY307*$D307*$E307*$G307*$I307)</f>
        <v>0</v>
      </c>
      <c r="DA307" s="72">
        <v>0</v>
      </c>
      <c r="DB307" s="77">
        <f t="shared" ref="DB307" si="1762">(DA307*$D307*$E307*$G307*$J307)</f>
        <v>0</v>
      </c>
      <c r="DC307" s="72">
        <v>0</v>
      </c>
      <c r="DD307" s="71">
        <f t="shared" ref="DD307" si="1763">(DC307*$D307*$E307*$G307*$J307)</f>
        <v>0</v>
      </c>
      <c r="DE307" s="87"/>
      <c r="DF307" s="71">
        <f t="shared" ref="DF307" si="1764">(DE307*$D307*$E307*$G307*$J307)</f>
        <v>0</v>
      </c>
      <c r="DG307" s="72"/>
      <c r="DH307" s="71">
        <f t="shared" ref="DH307" si="1765">(DG307*$D307*$E307*$G307*$J307)</f>
        <v>0</v>
      </c>
      <c r="DI307" s="72"/>
      <c r="DJ307" s="71">
        <f t="shared" ref="DJ307" si="1766">(DI307*$D307*$E307*$G307*$K307)</f>
        <v>0</v>
      </c>
      <c r="DK307" s="72"/>
      <c r="DL307" s="79">
        <f t="shared" ref="DL307" si="1767">(DK307*$D307*$E307*$G307*$L307)</f>
        <v>0</v>
      </c>
      <c r="DM307" s="81">
        <f t="shared" si="1666"/>
        <v>276</v>
      </c>
      <c r="DN307" s="79">
        <f t="shared" si="1666"/>
        <v>17048802.68</v>
      </c>
    </row>
    <row r="308" spans="1:118" ht="30" customHeight="1" x14ac:dyDescent="0.25">
      <c r="A308" s="82"/>
      <c r="B308" s="83">
        <v>264</v>
      </c>
      <c r="C308" s="65" t="s">
        <v>432</v>
      </c>
      <c r="D308" s="66">
        <v>22900</v>
      </c>
      <c r="E308" s="84">
        <v>2.67</v>
      </c>
      <c r="F308" s="84"/>
      <c r="G308" s="67">
        <v>1</v>
      </c>
      <c r="H308" s="68"/>
      <c r="I308" s="66">
        <v>1.4</v>
      </c>
      <c r="J308" s="66">
        <v>1.68</v>
      </c>
      <c r="K308" s="66">
        <v>2.23</v>
      </c>
      <c r="L308" s="69">
        <v>2.57</v>
      </c>
      <c r="M308" s="72">
        <v>1</v>
      </c>
      <c r="N308" s="71">
        <f t="shared" si="1503"/>
        <v>94160.22</v>
      </c>
      <c r="O308" s="72">
        <v>0</v>
      </c>
      <c r="P308" s="72">
        <f>(O308*$D308*$E308*$G308*$I308*$P$12)</f>
        <v>0</v>
      </c>
      <c r="Q308" s="72">
        <v>1</v>
      </c>
      <c r="R308" s="71">
        <f>(Q308*$D308*$E308*$G308*$I308*$R$12)</f>
        <v>94160.22</v>
      </c>
      <c r="S308" s="72"/>
      <c r="T308" s="71">
        <f t="shared" ref="T308:T309" si="1768">(S308/12*7*$D308*$E308*$G308*$I308*$T$12)+(S308/12*5*$D308*$E308*$G308*$I308*$T$13)</f>
        <v>0</v>
      </c>
      <c r="U308" s="72">
        <v>20</v>
      </c>
      <c r="V308" s="71">
        <f>(U308*$D308*$E308*$G308*$I308*$V$12)</f>
        <v>1883204.4000000001</v>
      </c>
      <c r="W308" s="72">
        <v>0</v>
      </c>
      <c r="X308" s="71">
        <f>(W308*$D308*$E308*$G308*$I308*$X$12)</f>
        <v>0</v>
      </c>
      <c r="Y308" s="72"/>
      <c r="Z308" s="71">
        <f>(Y308*$D308*$E308*$G308*$I308*$Z$12)</f>
        <v>0</v>
      </c>
      <c r="AA308" s="72">
        <v>0</v>
      </c>
      <c r="AB308" s="71">
        <f>(AA308*$D308*$E308*$G308*$I308*$AB$12)</f>
        <v>0</v>
      </c>
      <c r="AC308" s="72"/>
      <c r="AD308" s="71">
        <f>(AC308*$D308*$E308*$G308*$I308*$AD$12)</f>
        <v>0</v>
      </c>
      <c r="AE308" s="72">
        <v>0</v>
      </c>
      <c r="AF308" s="71">
        <f>(AE308*$D308*$E308*$G308*$I308*$AF$12)</f>
        <v>0</v>
      </c>
      <c r="AG308" s="74"/>
      <c r="AH308" s="71">
        <f>(AG308*$D308*$E308*$G308*$I308*$AH$12)</f>
        <v>0</v>
      </c>
      <c r="AI308" s="72"/>
      <c r="AJ308" s="71">
        <f>(AI308*$D308*$E308*$G308*$I308*$AJ$12)</f>
        <v>0</v>
      </c>
      <c r="AK308" s="86">
        <v>0</v>
      </c>
      <c r="AL308" s="71">
        <f>(AK308*$D308*$E308*$G308*$J308*$AL$12)</f>
        <v>0</v>
      </c>
      <c r="AM308" s="72"/>
      <c r="AN308" s="77">
        <f>(AM308*$D308*$E308*$G308*$J308*$AN$12)</f>
        <v>0</v>
      </c>
      <c r="AO308" s="72"/>
      <c r="AP308" s="71">
        <f>(AO308*$D308*$E308*$G308*$I308*$AP$12)</f>
        <v>0</v>
      </c>
      <c r="AQ308" s="72"/>
      <c r="AR308" s="72">
        <f>(AQ308*$D308*$E308*$G308*$I308*$AR$12)</f>
        <v>0</v>
      </c>
      <c r="AS308" s="72"/>
      <c r="AT308" s="72">
        <f>(AS308*$D308*$E308*$G308*$I308*$AT$12)</f>
        <v>0</v>
      </c>
      <c r="AU308" s="72">
        <v>0</v>
      </c>
      <c r="AV308" s="71">
        <f>(AU308*$D308*$E308*$G308*$I308*$AV$12)</f>
        <v>0</v>
      </c>
      <c r="AW308" s="72">
        <v>0</v>
      </c>
      <c r="AX308" s="71">
        <f>(AW308*$D308*$E308*$G308*$I308*$AX$12)</f>
        <v>0</v>
      </c>
      <c r="AY308" s="72">
        <v>0</v>
      </c>
      <c r="AZ308" s="71">
        <f>(AY308*$D308*$E308*$G308*$I308*$AZ$12)</f>
        <v>0</v>
      </c>
      <c r="BA308" s="72"/>
      <c r="BB308" s="71">
        <f>(BA308*$D308*$E308*$G308*$I308*$BB$12)</f>
        <v>0</v>
      </c>
      <c r="BC308" s="72"/>
      <c r="BD308" s="71">
        <f>(BC308*$D308*$E308*$G308*$I308*$BD$12)</f>
        <v>0</v>
      </c>
      <c r="BE308" s="72"/>
      <c r="BF308" s="71">
        <f>(BE308*$D308*$E308*$G308*$J308*$BF$12)</f>
        <v>0</v>
      </c>
      <c r="BG308" s="72">
        <v>0</v>
      </c>
      <c r="BH308" s="71">
        <f>(BG308*$D308*$E308*$G308*$J308*$BH$12)</f>
        <v>0</v>
      </c>
      <c r="BI308" s="72">
        <v>0</v>
      </c>
      <c r="BJ308" s="71">
        <f>(BI308*$D308*$E308*$G308*$J308*$BJ$12)</f>
        <v>0</v>
      </c>
      <c r="BK308" s="72">
        <v>0</v>
      </c>
      <c r="BL308" s="71">
        <f>(BK308*$D308*$E308*$G308*$J308*$BL$12)</f>
        <v>0</v>
      </c>
      <c r="BM308" s="72"/>
      <c r="BN308" s="71">
        <f>(BM308*$D308*$E308*$G308*$J308*$BN$12)</f>
        <v>0</v>
      </c>
      <c r="BO308" s="72"/>
      <c r="BP308" s="71">
        <f>(BO308*$D308*$E308*$G308*$J308*$BP$12)</f>
        <v>0</v>
      </c>
      <c r="BQ308" s="72"/>
      <c r="BR308" s="71">
        <f>(BQ308*$D308*$E308*$G308*$J308*$BR$12)</f>
        <v>0</v>
      </c>
      <c r="BS308" s="72"/>
      <c r="BT308" s="71">
        <f>(BS308*$D308*$E308*$G308*$J308*$BT$12)</f>
        <v>0</v>
      </c>
      <c r="BU308" s="72"/>
      <c r="BV308" s="71">
        <f>(BU308*$D308*$E308*$G308*$J308*$BV$12)</f>
        <v>0</v>
      </c>
      <c r="BW308" s="72"/>
      <c r="BX308" s="71">
        <f>(BW308*$D308*$E308*$G308*$J308*$BX$12)</f>
        <v>0</v>
      </c>
      <c r="BY308" s="72"/>
      <c r="BZ308" s="79">
        <f>(BY308*$D308*$E308*$G308*$J308*$BZ$12)</f>
        <v>0</v>
      </c>
      <c r="CA308" s="72">
        <v>0</v>
      </c>
      <c r="CB308" s="71">
        <f>(CA308*$D308*$E308*$G308*$I308*$CB$12)</f>
        <v>0</v>
      </c>
      <c r="CC308" s="72">
        <v>0</v>
      </c>
      <c r="CD308" s="71">
        <f>(CC308*$D308*$E308*$G308*$I308*$CD$12)</f>
        <v>0</v>
      </c>
      <c r="CE308" s="72">
        <v>0</v>
      </c>
      <c r="CF308" s="71">
        <f>(CE308*$D308*$E308*$G308*$I308*$CF$12)</f>
        <v>0</v>
      </c>
      <c r="CG308" s="72"/>
      <c r="CH308" s="72">
        <f>(CG308*$D308*$E308*$G308*$I308*$CH$12)</f>
        <v>0</v>
      </c>
      <c r="CI308" s="72"/>
      <c r="CJ308" s="71">
        <f>(CI308*$D308*$E308*$G308*$J308*$CJ$12)</f>
        <v>0</v>
      </c>
      <c r="CK308" s="72">
        <v>0</v>
      </c>
      <c r="CL308" s="71">
        <f>(CK308*$D308*$E308*$G308*$I308*$CL$12)</f>
        <v>0</v>
      </c>
      <c r="CM308" s="72"/>
      <c r="CN308" s="71">
        <f>(CM308*$D308*$E308*$G308*$I308*$CN$12)</f>
        <v>0</v>
      </c>
      <c r="CO308" s="72"/>
      <c r="CP308" s="71">
        <f>(CO308*$D308*$E308*$G308*$I308*$CP$12)</f>
        <v>0</v>
      </c>
      <c r="CQ308" s="72"/>
      <c r="CR308" s="71">
        <f>(CQ308*$D308*$E308*$G308*$I308*$CR$12)</f>
        <v>0</v>
      </c>
      <c r="CS308" s="72"/>
      <c r="CT308" s="71">
        <f>(CS308*$D308*$E308*$G308*$I308*$CT$12)</f>
        <v>0</v>
      </c>
      <c r="CU308" s="72">
        <v>0</v>
      </c>
      <c r="CV308" s="71">
        <f>(CU308*$D308*$E308*$G308*$J308*$CV$12)</f>
        <v>0</v>
      </c>
      <c r="CW308" s="86">
        <v>0</v>
      </c>
      <c r="CX308" s="71">
        <f>(CW308*$D308*$E308*$G308*$J308*$CX$12)</f>
        <v>0</v>
      </c>
      <c r="CY308" s="72"/>
      <c r="CZ308" s="71">
        <f>(CY308*$D308*$E308*$G308*$I308*$CZ$12)</f>
        <v>0</v>
      </c>
      <c r="DA308" s="72">
        <v>0</v>
      </c>
      <c r="DB308" s="77">
        <f>(DA308*$D308*$E308*$G308*$J308*$DB$12)</f>
        <v>0</v>
      </c>
      <c r="DC308" s="72">
        <v>0</v>
      </c>
      <c r="DD308" s="71">
        <f>(DC308*$D308*$E308*$G308*$J308*$DD$12)</f>
        <v>0</v>
      </c>
      <c r="DE308" s="87"/>
      <c r="DF308" s="71">
        <f>(DE308*$D308*$E308*$G308*$J308*$DF$12)</f>
        <v>0</v>
      </c>
      <c r="DG308" s="72"/>
      <c r="DH308" s="71">
        <f>(DG308*$D308*$E308*$G308*$J308*$DH$12)</f>
        <v>0</v>
      </c>
      <c r="DI308" s="72"/>
      <c r="DJ308" s="71">
        <f>(DI308*$D308*$E308*$G308*$K308*$DJ$12)</f>
        <v>0</v>
      </c>
      <c r="DK308" s="72"/>
      <c r="DL308" s="79">
        <f>(DK308*$D308*$E308*$G308*$L308*$DL$12)</f>
        <v>0</v>
      </c>
      <c r="DM308" s="81">
        <f t="shared" si="1666"/>
        <v>22</v>
      </c>
      <c r="DN308" s="79">
        <f t="shared" si="1666"/>
        <v>2071524.84</v>
      </c>
    </row>
    <row r="309" spans="1:118" ht="45" customHeight="1" x14ac:dyDescent="0.25">
      <c r="A309" s="82"/>
      <c r="B309" s="83">
        <v>265</v>
      </c>
      <c r="C309" s="65" t="s">
        <v>433</v>
      </c>
      <c r="D309" s="66">
        <v>22900</v>
      </c>
      <c r="E309" s="84">
        <v>0.73</v>
      </c>
      <c r="F309" s="84"/>
      <c r="G309" s="67">
        <v>1</v>
      </c>
      <c r="H309" s="68"/>
      <c r="I309" s="66">
        <v>1.4</v>
      </c>
      <c r="J309" s="66">
        <v>1.68</v>
      </c>
      <c r="K309" s="66">
        <v>2.23</v>
      </c>
      <c r="L309" s="69">
        <v>2.57</v>
      </c>
      <c r="M309" s="72">
        <v>1</v>
      </c>
      <c r="N309" s="71">
        <f t="shared" si="1503"/>
        <v>25744.18</v>
      </c>
      <c r="O309" s="72">
        <v>7</v>
      </c>
      <c r="P309" s="72">
        <f>(O309*$D309*$E309*$G309*$I309*$P$12)</f>
        <v>180209.25999999998</v>
      </c>
      <c r="Q309" s="72">
        <v>2</v>
      </c>
      <c r="R309" s="71">
        <f>(Q309*$D309*$E309*$G309*$I309*$R$12)</f>
        <v>51488.36</v>
      </c>
      <c r="S309" s="72"/>
      <c r="T309" s="71">
        <f t="shared" si="1768"/>
        <v>0</v>
      </c>
      <c r="U309" s="72"/>
      <c r="V309" s="71">
        <f>(U309*$D309*$E309*$G309*$I309*$V$12)</f>
        <v>0</v>
      </c>
      <c r="W309" s="72">
        <v>0</v>
      </c>
      <c r="X309" s="71">
        <f>(W309*$D309*$E309*$G309*$I309*$X$12)</f>
        <v>0</v>
      </c>
      <c r="Y309" s="72"/>
      <c r="Z309" s="71">
        <f>(Y309*$D309*$E309*$G309*$I309*$Z$12)</f>
        <v>0</v>
      </c>
      <c r="AA309" s="72">
        <v>0</v>
      </c>
      <c r="AB309" s="71">
        <f>(AA309*$D309*$E309*$G309*$I309*$AB$12)</f>
        <v>0</v>
      </c>
      <c r="AC309" s="72"/>
      <c r="AD309" s="71">
        <f>(AC309*$D309*$E309*$G309*$I309*$AD$12)</f>
        <v>0</v>
      </c>
      <c r="AE309" s="72">
        <v>0</v>
      </c>
      <c r="AF309" s="71">
        <f>(AE309*$D309*$E309*$G309*$I309*$AF$12)</f>
        <v>0</v>
      </c>
      <c r="AG309" s="74"/>
      <c r="AH309" s="71">
        <f>(AG309*$D309*$E309*$G309*$I309*$AH$12)</f>
        <v>0</v>
      </c>
      <c r="AI309" s="72"/>
      <c r="AJ309" s="71">
        <f>(AI309*$D309*$E309*$G309*$I309*$AJ$12)</f>
        <v>0</v>
      </c>
      <c r="AK309" s="85"/>
      <c r="AL309" s="71">
        <f>(AK309*$D309*$E309*$G309*$J309*$AL$12)</f>
        <v>0</v>
      </c>
      <c r="AM309" s="72">
        <v>1</v>
      </c>
      <c r="AN309" s="77">
        <f>(AM309*$D309*$E309*$G309*$J309*$AN$12)</f>
        <v>30893.016</v>
      </c>
      <c r="AO309" s="72"/>
      <c r="AP309" s="71">
        <f>(AO309*$D309*$E309*$G309*$I309*$AP$12)</f>
        <v>0</v>
      </c>
      <c r="AQ309" s="72">
        <v>0</v>
      </c>
      <c r="AR309" s="72">
        <f>(AQ309*$D309*$E309*$G309*$I309*$AR$12)</f>
        <v>0</v>
      </c>
      <c r="AS309" s="72">
        <v>10</v>
      </c>
      <c r="AT309" s="72">
        <f>(AS309*$D309*$E309*$G309*$I309*$AT$12)</f>
        <v>269143.69999999995</v>
      </c>
      <c r="AU309" s="72">
        <v>0</v>
      </c>
      <c r="AV309" s="71">
        <f>(AU309*$D309*$E309*$G309*$I309*$AV$12)</f>
        <v>0</v>
      </c>
      <c r="AW309" s="72">
        <v>0</v>
      </c>
      <c r="AX309" s="71">
        <f>(AW309*$D309*$E309*$G309*$I309*$AX$12)</f>
        <v>0</v>
      </c>
      <c r="AY309" s="72">
        <v>0</v>
      </c>
      <c r="AZ309" s="71">
        <f>(AY309*$D309*$E309*$G309*$I309*$AZ$12)</f>
        <v>0</v>
      </c>
      <c r="BA309" s="72">
        <v>8</v>
      </c>
      <c r="BB309" s="71">
        <f>(BA309*$D309*$E309*$G309*$I309*$BB$12)</f>
        <v>205953.44</v>
      </c>
      <c r="BC309" s="72"/>
      <c r="BD309" s="71">
        <f>(BC309*$D309*$E309*$G309*$I309*$BD$12)</f>
        <v>0</v>
      </c>
      <c r="BE309" s="72">
        <v>3</v>
      </c>
      <c r="BF309" s="71">
        <f>(BE309*$D309*$E309*$G309*$J309*$BF$12)</f>
        <v>84253.68</v>
      </c>
      <c r="BG309" s="72">
        <v>9</v>
      </c>
      <c r="BH309" s="71">
        <f>(BG309*$D309*$E309*$G309*$J309*$BH$12)</f>
        <v>252761.03999999998</v>
      </c>
      <c r="BI309" s="72">
        <v>0</v>
      </c>
      <c r="BJ309" s="71">
        <f>(BI309*$D309*$E309*$G309*$J309*$BJ$12)</f>
        <v>0</v>
      </c>
      <c r="BK309" s="72">
        <v>0</v>
      </c>
      <c r="BL309" s="71">
        <f>(BK309*$D309*$E309*$G309*$J309*$BL$12)</f>
        <v>0</v>
      </c>
      <c r="BM309" s="72">
        <v>5</v>
      </c>
      <c r="BN309" s="71">
        <f>(BM309*$D309*$E309*$G309*$J309*$BN$12)</f>
        <v>154465.07999999999</v>
      </c>
      <c r="BO309" s="72">
        <v>3</v>
      </c>
      <c r="BP309" s="71">
        <f>(BO309*$D309*$E309*$G309*$J309*$BP$12)</f>
        <v>84253.68</v>
      </c>
      <c r="BQ309" s="72"/>
      <c r="BR309" s="71">
        <f>(BQ309*$D309*$E309*$G309*$J309*$BR$12)</f>
        <v>0</v>
      </c>
      <c r="BS309" s="72"/>
      <c r="BT309" s="71">
        <f>(BS309*$D309*$E309*$G309*$J309*$BT$12)</f>
        <v>0</v>
      </c>
      <c r="BU309" s="72">
        <v>1</v>
      </c>
      <c r="BV309" s="71">
        <f>(BU309*$D309*$E309*$G309*$J309*$BV$12)</f>
        <v>35105.699999999997</v>
      </c>
      <c r="BW309" s="72"/>
      <c r="BX309" s="71">
        <f>(BW309*$D309*$E309*$G309*$J309*$BX$12)</f>
        <v>0</v>
      </c>
      <c r="BY309" s="72"/>
      <c r="BZ309" s="79">
        <f>(BY309*$D309*$E309*$G309*$J309*$BZ$12)</f>
        <v>0</v>
      </c>
      <c r="CA309" s="72">
        <v>0</v>
      </c>
      <c r="CB309" s="71">
        <f>(CA309*$D309*$E309*$G309*$I309*$CB$12)</f>
        <v>0</v>
      </c>
      <c r="CC309" s="72">
        <v>0</v>
      </c>
      <c r="CD309" s="71">
        <f>(CC309*$D309*$E309*$G309*$I309*$CD$12)</f>
        <v>0</v>
      </c>
      <c r="CE309" s="72">
        <v>0</v>
      </c>
      <c r="CF309" s="71">
        <f>(CE309*$D309*$E309*$G309*$I309*$CF$12)</f>
        <v>0</v>
      </c>
      <c r="CG309" s="72"/>
      <c r="CH309" s="72">
        <f>(CG309*$D309*$E309*$G309*$I309*$CH$12)</f>
        <v>0</v>
      </c>
      <c r="CI309" s="72"/>
      <c r="CJ309" s="71">
        <f>(CI309*$D309*$E309*$G309*$J309*$CJ$12)</f>
        <v>0</v>
      </c>
      <c r="CK309" s="72"/>
      <c r="CL309" s="71">
        <f>(CK309*$D309*$E309*$G309*$I309*$CL$12)</f>
        <v>0</v>
      </c>
      <c r="CM309" s="72"/>
      <c r="CN309" s="71">
        <f>(CM309*$D309*$E309*$G309*$I309*$CN$12)</f>
        <v>0</v>
      </c>
      <c r="CO309" s="72">
        <v>25</v>
      </c>
      <c r="CP309" s="71">
        <f>(CO309*$D309*$E309*$G309*$I309*$CP$12)</f>
        <v>409566.5</v>
      </c>
      <c r="CQ309" s="72"/>
      <c r="CR309" s="71">
        <f>(CQ309*$D309*$E309*$G309*$I309*$CR$12)</f>
        <v>0</v>
      </c>
      <c r="CS309" s="72">
        <v>5</v>
      </c>
      <c r="CT309" s="71">
        <f>(CS309*$D309*$E309*$G309*$I309*$CT$12)</f>
        <v>132231.46999999997</v>
      </c>
      <c r="CU309" s="72">
        <v>0</v>
      </c>
      <c r="CV309" s="71">
        <f>(CU309*$D309*$E309*$G309*$J309*$CV$12)</f>
        <v>0</v>
      </c>
      <c r="CW309" s="86"/>
      <c r="CX309" s="71">
        <f>(CW309*$D309*$E309*$G309*$J309*$CX$12)</f>
        <v>0</v>
      </c>
      <c r="CY309" s="72"/>
      <c r="CZ309" s="71">
        <f>(CY309*$D309*$E309*$G309*$I309*$CZ$12)</f>
        <v>0</v>
      </c>
      <c r="DA309" s="72">
        <v>0</v>
      </c>
      <c r="DB309" s="77">
        <f>(DA309*$D309*$E309*$G309*$J309*$DB$12)</f>
        <v>0</v>
      </c>
      <c r="DC309" s="72">
        <v>0</v>
      </c>
      <c r="DD309" s="71">
        <f>(DC309*$D309*$E309*$G309*$J309*$DD$12)</f>
        <v>0</v>
      </c>
      <c r="DE309" s="87"/>
      <c r="DF309" s="71">
        <f>(DE309*$D309*$E309*$G309*$J309*$DF$12)</f>
        <v>0</v>
      </c>
      <c r="DG309" s="72"/>
      <c r="DH309" s="71">
        <f>(DG309*$D309*$E309*$G309*$J309*$DH$12)</f>
        <v>0</v>
      </c>
      <c r="DI309" s="72"/>
      <c r="DJ309" s="71">
        <f>(DI309*$D309*$E309*$G309*$K309*$DJ$12)</f>
        <v>0</v>
      </c>
      <c r="DK309" s="72">
        <v>5</v>
      </c>
      <c r="DL309" s="79">
        <f>(DK309*$D309*$E309*$G309*$L309*$DL$12)</f>
        <v>257776.13999999996</v>
      </c>
      <c r="DM309" s="81">
        <f t="shared" si="1666"/>
        <v>85</v>
      </c>
      <c r="DN309" s="79">
        <f t="shared" si="1666"/>
        <v>2173845.2459999998</v>
      </c>
    </row>
    <row r="310" spans="1:118" ht="31.5" customHeight="1" x14ac:dyDescent="0.25">
      <c r="A310" s="82"/>
      <c r="B310" s="83">
        <v>266</v>
      </c>
      <c r="C310" s="65" t="s">
        <v>434</v>
      </c>
      <c r="D310" s="66">
        <v>22900</v>
      </c>
      <c r="E310" s="84">
        <v>0.76</v>
      </c>
      <c r="F310" s="84"/>
      <c r="G310" s="67">
        <v>1</v>
      </c>
      <c r="H310" s="68"/>
      <c r="I310" s="66">
        <v>1.4</v>
      </c>
      <c r="J310" s="66">
        <v>1.68</v>
      </c>
      <c r="K310" s="66">
        <v>2.23</v>
      </c>
      <c r="L310" s="69">
        <v>2.57</v>
      </c>
      <c r="M310" s="72">
        <v>50</v>
      </c>
      <c r="N310" s="71">
        <f>(M310*$D310*$E310*$G310*$I310)</f>
        <v>1218280</v>
      </c>
      <c r="O310" s="72">
        <v>130</v>
      </c>
      <c r="P310" s="72">
        <f>(O310*$D310*$E310*$G310*$I310)</f>
        <v>3167528</v>
      </c>
      <c r="Q310" s="72">
        <v>150</v>
      </c>
      <c r="R310" s="71">
        <f>(Q310*$D310*$E310*$G310*$I310)</f>
        <v>3654840</v>
      </c>
      <c r="S310" s="72"/>
      <c r="T310" s="71">
        <f>(S310*$D310*$E310*$G310*$I310)</f>
        <v>0</v>
      </c>
      <c r="U310" s="72"/>
      <c r="V310" s="71">
        <f>(U310*$D310*$E310*$G310*$I310)</f>
        <v>0</v>
      </c>
      <c r="W310" s="72">
        <v>0</v>
      </c>
      <c r="X310" s="71">
        <f>(W310*$D310*$E310*$G310*$I310)</f>
        <v>0</v>
      </c>
      <c r="Y310" s="72"/>
      <c r="Z310" s="71">
        <f>(Y310*$D310*$E310*$G310*$I310)</f>
        <v>0</v>
      </c>
      <c r="AA310" s="72">
        <v>0</v>
      </c>
      <c r="AB310" s="71">
        <f>(AA310*$D310*$E310*$G310*$I310)</f>
        <v>0</v>
      </c>
      <c r="AC310" s="72">
        <v>30</v>
      </c>
      <c r="AD310" s="71">
        <f>(AC310*$D310*$E310*$G310*$I310)</f>
        <v>730968</v>
      </c>
      <c r="AE310" s="72">
        <v>0</v>
      </c>
      <c r="AF310" s="71">
        <f>(AE310*$D310*$E310*$G310*$I310)</f>
        <v>0</v>
      </c>
      <c r="AG310" s="72">
        <v>220</v>
      </c>
      <c r="AH310" s="71">
        <f>(AG310*$D310*$E310*$G310*$I310)</f>
        <v>5360432</v>
      </c>
      <c r="AI310" s="72">
        <v>100</v>
      </c>
      <c r="AJ310" s="71">
        <f>(AI310*$D310*$E310*$G310*$I310)</f>
        <v>2436560</v>
      </c>
      <c r="AK310" s="86"/>
      <c r="AL310" s="71">
        <f>(AK310*$D310*$E310*$G310*$J310)</f>
        <v>0</v>
      </c>
      <c r="AM310" s="72">
        <v>40</v>
      </c>
      <c r="AN310" s="77">
        <f>(AM310*$D310*$E310*$G310*$J310)</f>
        <v>1169548.8</v>
      </c>
      <c r="AO310" s="72"/>
      <c r="AP310" s="71">
        <f>(AO310*$D310*$E310*$G310*$I310)</f>
        <v>0</v>
      </c>
      <c r="AQ310" s="72">
        <v>11</v>
      </c>
      <c r="AR310" s="72">
        <f>(AQ310*$D310*$E310*$G310*$I310)</f>
        <v>268021.59999999998</v>
      </c>
      <c r="AS310" s="72">
        <v>115</v>
      </c>
      <c r="AT310" s="72">
        <f>(AS310*$D310*$E310*$G310*$I310)</f>
        <v>2802044</v>
      </c>
      <c r="AU310" s="72">
        <v>0</v>
      </c>
      <c r="AV310" s="71">
        <f>(AU310*$D310*$E310*$G310*$I310)</f>
        <v>0</v>
      </c>
      <c r="AW310" s="72">
        <v>0</v>
      </c>
      <c r="AX310" s="71">
        <f>(AW310*$D310*$E310*$G310*$I310)</f>
        <v>0</v>
      </c>
      <c r="AY310" s="72">
        <v>0</v>
      </c>
      <c r="AZ310" s="71">
        <f>(AY310*$D310*$E310*$G310*$I310)</f>
        <v>0</v>
      </c>
      <c r="BA310" s="72">
        <v>100</v>
      </c>
      <c r="BB310" s="71">
        <f>(BA310*$D310*$E310*$G310*$I310)</f>
        <v>2436560</v>
      </c>
      <c r="BC310" s="72">
        <v>79</v>
      </c>
      <c r="BD310" s="71">
        <f>(BC310*$D310*$E310*$G310*$I310)</f>
        <v>1924882.4</v>
      </c>
      <c r="BE310" s="72">
        <v>77</v>
      </c>
      <c r="BF310" s="71">
        <f>(BE310*$D310*$E310*$G310*$J310)</f>
        <v>2251381.44</v>
      </c>
      <c r="BG310" s="72">
        <v>359</v>
      </c>
      <c r="BH310" s="71">
        <f>(BG310*$D310*$E310*$G310*$J310)</f>
        <v>10496700.48</v>
      </c>
      <c r="BI310" s="72">
        <v>3</v>
      </c>
      <c r="BJ310" s="71">
        <f>(BI310*$D310*$E310*$G310*$J310)</f>
        <v>87716.160000000003</v>
      </c>
      <c r="BK310" s="72">
        <v>0</v>
      </c>
      <c r="BL310" s="71">
        <f>(BK310*$D310*$E310*$G310*$J310)</f>
        <v>0</v>
      </c>
      <c r="BM310" s="72">
        <f>209-28</f>
        <v>181</v>
      </c>
      <c r="BN310" s="71">
        <f>(BM310*$D310*$E310*$G310*$J310)</f>
        <v>5292208.3199999994</v>
      </c>
      <c r="BO310" s="72">
        <v>60</v>
      </c>
      <c r="BP310" s="71">
        <f>(BO310*$D310*$E310*$G310*$J310)</f>
        <v>1754323.2</v>
      </c>
      <c r="BQ310" s="72">
        <v>63</v>
      </c>
      <c r="BR310" s="71">
        <f>(BQ310*$D310*$E310*$G310*$J310)</f>
        <v>1842039.3599999999</v>
      </c>
      <c r="BS310" s="72">
        <v>53</v>
      </c>
      <c r="BT310" s="71">
        <f>(BS310*$D310*$E310*$G310*$J310)</f>
        <v>1549652.16</v>
      </c>
      <c r="BU310" s="72">
        <v>100</v>
      </c>
      <c r="BV310" s="71">
        <f>(BU310*$D310*$E310*$G310*$J310)</f>
        <v>2923872</v>
      </c>
      <c r="BW310" s="72">
        <v>40</v>
      </c>
      <c r="BX310" s="71">
        <f>(BW310*$D310*$E310*$G310*$J310)</f>
        <v>1169548.8</v>
      </c>
      <c r="BY310" s="72">
        <v>69</v>
      </c>
      <c r="BZ310" s="79">
        <f>(BY310*$D310*$E310*$G310*$J310)</f>
        <v>2017471.68</v>
      </c>
      <c r="CA310" s="72">
        <v>0</v>
      </c>
      <c r="CB310" s="71">
        <f>(CA310*$D310*$E310*$G310*$I310)</f>
        <v>0</v>
      </c>
      <c r="CC310" s="72">
        <v>0</v>
      </c>
      <c r="CD310" s="71">
        <f>(CC310*$D310*$E310*$G310*$I310)</f>
        <v>0</v>
      </c>
      <c r="CE310" s="72">
        <v>0</v>
      </c>
      <c r="CF310" s="71">
        <f>(CE310*$D310*$E310*$G310*$I310)</f>
        <v>0</v>
      </c>
      <c r="CG310" s="72"/>
      <c r="CH310" s="72">
        <f>(CG310*$D310*$E310*$G310*$I310)</f>
        <v>0</v>
      </c>
      <c r="CI310" s="72"/>
      <c r="CJ310" s="71">
        <f>(CI310*$D310*$E310*$G310*$J310)</f>
        <v>0</v>
      </c>
      <c r="CK310" s="72">
        <v>44</v>
      </c>
      <c r="CL310" s="71">
        <f>(CK310*$D310*$E310*$G310*$I310)</f>
        <v>1072086.3999999999</v>
      </c>
      <c r="CM310" s="72">
        <v>41</v>
      </c>
      <c r="CN310" s="71">
        <f>(CM310*$D310*$E310*$G310*$I310)</f>
        <v>998989.6</v>
      </c>
      <c r="CO310" s="72">
        <v>170</v>
      </c>
      <c r="CP310" s="71">
        <f>(CO310*$D310*$E310*$G310*$I310)</f>
        <v>4142151.9999999995</v>
      </c>
      <c r="CQ310" s="72">
        <v>45</v>
      </c>
      <c r="CR310" s="71">
        <f>(CQ310*$D310*$E310*$G310*$I310)</f>
        <v>1096452</v>
      </c>
      <c r="CS310" s="72">
        <v>80</v>
      </c>
      <c r="CT310" s="71">
        <f>(CS310*$D310*$E310*$G310*$I310)</f>
        <v>1949247.9999999998</v>
      </c>
      <c r="CU310" s="72"/>
      <c r="CV310" s="71">
        <f>(CU310*$D310*$E310*$G310*$J310)</f>
        <v>0</v>
      </c>
      <c r="CW310" s="86">
        <v>12</v>
      </c>
      <c r="CX310" s="71">
        <f>(CW310*$D310*$E310*$G310*$J310)</f>
        <v>350864.64000000001</v>
      </c>
      <c r="CY310" s="72"/>
      <c r="CZ310" s="71">
        <f>(CY310*$D310*$E310*$G310*$I310)</f>
        <v>0</v>
      </c>
      <c r="DA310" s="72">
        <v>8</v>
      </c>
      <c r="DB310" s="77">
        <f>(DA310*$D310*$E310*$G310*$J310)</f>
        <v>233909.75999999998</v>
      </c>
      <c r="DC310" s="72">
        <v>21</v>
      </c>
      <c r="DD310" s="71">
        <f>(DC310*$D310*$E310*$G310*$J310)</f>
        <v>614013.12</v>
      </c>
      <c r="DE310" s="87">
        <v>39</v>
      </c>
      <c r="DF310" s="71">
        <f>(DE310*$D310*$E310*$G310*$J310)</f>
        <v>1140310.0799999998</v>
      </c>
      <c r="DG310" s="72">
        <v>120</v>
      </c>
      <c r="DH310" s="71">
        <f>(DG310*$D310*$E310*$G310*$J310)</f>
        <v>3508646.4</v>
      </c>
      <c r="DI310" s="72">
        <v>30</v>
      </c>
      <c r="DJ310" s="71">
        <f>(DI310*$D310*$E310*$G310*$K310)</f>
        <v>1164327.6000000001</v>
      </c>
      <c r="DK310" s="72">
        <v>100</v>
      </c>
      <c r="DL310" s="79">
        <f>(DK310*$D310*$E310*$G310*$L310)</f>
        <v>4472828</v>
      </c>
      <c r="DM310" s="81">
        <f t="shared" si="1666"/>
        <v>2740</v>
      </c>
      <c r="DN310" s="79">
        <f t="shared" si="1666"/>
        <v>75298405.999999985</v>
      </c>
    </row>
    <row r="311" spans="1:118" ht="15.75" customHeight="1" x14ac:dyDescent="0.25">
      <c r="A311" s="82"/>
      <c r="B311" s="83">
        <v>267</v>
      </c>
      <c r="C311" s="65" t="s">
        <v>435</v>
      </c>
      <c r="D311" s="66">
        <v>22900</v>
      </c>
      <c r="E311" s="84">
        <v>2.42</v>
      </c>
      <c r="F311" s="84"/>
      <c r="G311" s="67">
        <v>1</v>
      </c>
      <c r="H311" s="68"/>
      <c r="I311" s="66">
        <v>1.4</v>
      </c>
      <c r="J311" s="66">
        <v>1.68</v>
      </c>
      <c r="K311" s="66">
        <v>2.23</v>
      </c>
      <c r="L311" s="69">
        <v>2.57</v>
      </c>
      <c r="M311" s="72">
        <v>2</v>
      </c>
      <c r="N311" s="71">
        <f t="shared" si="1503"/>
        <v>170687.44</v>
      </c>
      <c r="O311" s="72">
        <v>3</v>
      </c>
      <c r="P311" s="72">
        <f>(O311*$D311*$E311*$G311*$I311*$P$12)</f>
        <v>256031.16</v>
      </c>
      <c r="Q311" s="72">
        <v>8</v>
      </c>
      <c r="R311" s="71">
        <f>(Q311*$D311*$E311*$G311*$I311*$R$12)</f>
        <v>682749.76</v>
      </c>
      <c r="S311" s="72"/>
      <c r="T311" s="71">
        <f t="shared" ref="T311:T315" si="1769">(S311/12*7*$D311*$E311*$G311*$I311*$T$12)+(S311/12*5*$D311*$E311*$G311*$I311*$T$13)</f>
        <v>0</v>
      </c>
      <c r="U311" s="72"/>
      <c r="V311" s="71">
        <f>(U311*$D311*$E311*$G311*$I311*$V$12)</f>
        <v>0</v>
      </c>
      <c r="W311" s="72">
        <v>0</v>
      </c>
      <c r="X311" s="71">
        <f>(W311*$D311*$E311*$G311*$I311*$X$12)</f>
        <v>0</v>
      </c>
      <c r="Y311" s="72"/>
      <c r="Z311" s="71">
        <f>(Y311*$D311*$E311*$G311*$I311*$Z$12)</f>
        <v>0</v>
      </c>
      <c r="AA311" s="72">
        <v>0</v>
      </c>
      <c r="AB311" s="71">
        <f>(AA311*$D311*$E311*$G311*$I311*$AB$12)</f>
        <v>0</v>
      </c>
      <c r="AC311" s="72"/>
      <c r="AD311" s="71">
        <f>(AC311*$D311*$E311*$G311*$I311*$AD$12)</f>
        <v>0</v>
      </c>
      <c r="AE311" s="72">
        <v>0</v>
      </c>
      <c r="AF311" s="71">
        <f>(AE311*$D311*$E311*$G311*$I311*$AF$12)</f>
        <v>0</v>
      </c>
      <c r="AG311" s="74"/>
      <c r="AH311" s="71">
        <f>(AG311*$D311*$E311*$G311*$I311*$AH$12)</f>
        <v>0</v>
      </c>
      <c r="AI311" s="72">
        <v>3</v>
      </c>
      <c r="AJ311" s="71">
        <f>(AI311*$D311*$E311*$G311*$I311*$AJ$12)</f>
        <v>256031.16</v>
      </c>
      <c r="AK311" s="86"/>
      <c r="AL311" s="71">
        <f>(AK311*$D311*$E311*$G311*$J311*$AL$12)</f>
        <v>0</v>
      </c>
      <c r="AM311" s="72"/>
      <c r="AN311" s="77">
        <f>(AM311*$D311*$E311*$G311*$J311*$AN$12)</f>
        <v>0</v>
      </c>
      <c r="AO311" s="72"/>
      <c r="AP311" s="71">
        <f>(AO311*$D311*$E311*$G311*$I311*$AP$12)</f>
        <v>0</v>
      </c>
      <c r="AQ311" s="72"/>
      <c r="AR311" s="72">
        <f>(AQ311*$D311*$E311*$G311*$I311*$AR$12)</f>
        <v>0</v>
      </c>
      <c r="AS311" s="72"/>
      <c r="AT311" s="72">
        <f>(AS311*$D311*$E311*$G311*$I311*$AT$12)</f>
        <v>0</v>
      </c>
      <c r="AU311" s="72">
        <v>0</v>
      </c>
      <c r="AV311" s="71">
        <f>(AU311*$D311*$E311*$G311*$I311*$AV$12)</f>
        <v>0</v>
      </c>
      <c r="AW311" s="72">
        <v>0</v>
      </c>
      <c r="AX311" s="71">
        <f>(AW311*$D311*$E311*$G311*$I311*$AX$12)</f>
        <v>0</v>
      </c>
      <c r="AY311" s="72">
        <v>0</v>
      </c>
      <c r="AZ311" s="71">
        <f>(AY311*$D311*$E311*$G311*$I311*$AZ$12)</f>
        <v>0</v>
      </c>
      <c r="BA311" s="72">
        <v>8</v>
      </c>
      <c r="BB311" s="71">
        <f>(BA311*$D311*$E311*$G311*$I311*$BB$12)</f>
        <v>682749.76</v>
      </c>
      <c r="BC311" s="72"/>
      <c r="BD311" s="71">
        <f>(BC311*$D311*$E311*$G311*$I311*$BD$12)</f>
        <v>0</v>
      </c>
      <c r="BE311" s="72">
        <v>3</v>
      </c>
      <c r="BF311" s="71">
        <f>(BE311*$D311*$E311*$G311*$J311*$BF$12)</f>
        <v>279306.71999999997</v>
      </c>
      <c r="BG311" s="72">
        <v>17</v>
      </c>
      <c r="BH311" s="71">
        <f>(BG311*$D311*$E311*$G311*$J311*$BH$12)</f>
        <v>1582738.0799999998</v>
      </c>
      <c r="BI311" s="72"/>
      <c r="BJ311" s="71">
        <f>(BI311*$D311*$E311*$G311*$J311*$BJ$12)</f>
        <v>0</v>
      </c>
      <c r="BK311" s="72">
        <v>0</v>
      </c>
      <c r="BL311" s="71">
        <f>(BK311*$D311*$E311*$G311*$J311*$BL$12)</f>
        <v>0</v>
      </c>
      <c r="BM311" s="72">
        <v>4</v>
      </c>
      <c r="BN311" s="71">
        <f>(BM311*$D311*$E311*$G311*$J311*$BN$12)</f>
        <v>409649.85599999997</v>
      </c>
      <c r="BO311" s="72"/>
      <c r="BP311" s="71">
        <f>(BO311*$D311*$E311*$G311*$J311*$BP$12)</f>
        <v>0</v>
      </c>
      <c r="BQ311" s="72">
        <v>5</v>
      </c>
      <c r="BR311" s="71">
        <f>(BQ311*$D311*$E311*$G311*$J311*$BR$12)</f>
        <v>581889</v>
      </c>
      <c r="BS311" s="72"/>
      <c r="BT311" s="71">
        <f>(BS311*$D311*$E311*$G311*$J311*$BT$12)</f>
        <v>0</v>
      </c>
      <c r="BU311" s="72">
        <v>5</v>
      </c>
      <c r="BV311" s="71">
        <f>(BU311*$D311*$E311*$G311*$J311*$BV$12)</f>
        <v>581889</v>
      </c>
      <c r="BW311" s="72"/>
      <c r="BX311" s="71">
        <f>(BW311*$D311*$E311*$G311*$J311*$BX$12)</f>
        <v>0</v>
      </c>
      <c r="BY311" s="72">
        <v>1</v>
      </c>
      <c r="BZ311" s="79">
        <f>(BY311*$D311*$E311*$G311*$J311*$BZ$12)</f>
        <v>93102.239999999991</v>
      </c>
      <c r="CA311" s="72">
        <v>0</v>
      </c>
      <c r="CB311" s="71">
        <f>(CA311*$D311*$E311*$G311*$I311*$CB$12)</f>
        <v>0</v>
      </c>
      <c r="CC311" s="72">
        <v>0</v>
      </c>
      <c r="CD311" s="71">
        <f>(CC311*$D311*$E311*$G311*$I311*$CD$12)</f>
        <v>0</v>
      </c>
      <c r="CE311" s="72">
        <v>0</v>
      </c>
      <c r="CF311" s="71">
        <f>(CE311*$D311*$E311*$G311*$I311*$CF$12)</f>
        <v>0</v>
      </c>
      <c r="CG311" s="72"/>
      <c r="CH311" s="72">
        <f>(CG311*$D311*$E311*$G311*$I311*$CH$12)</f>
        <v>0</v>
      </c>
      <c r="CI311" s="72"/>
      <c r="CJ311" s="71">
        <f>(CI311*$D311*$E311*$G311*$J311*$CJ$12)</f>
        <v>0</v>
      </c>
      <c r="CK311" s="72"/>
      <c r="CL311" s="71">
        <f>(CK311*$D311*$E311*$G311*$I311*$CL$12)</f>
        <v>0</v>
      </c>
      <c r="CM311" s="72"/>
      <c r="CN311" s="71">
        <f>(CM311*$D311*$E311*$G311*$I311*$CN$12)</f>
        <v>0</v>
      </c>
      <c r="CO311" s="72"/>
      <c r="CP311" s="71">
        <f>(CO311*$D311*$E311*$G311*$I311*$CP$12)</f>
        <v>0</v>
      </c>
      <c r="CQ311" s="72"/>
      <c r="CR311" s="71">
        <f>(CQ311*$D311*$E311*$G311*$I311*$CR$12)</f>
        <v>0</v>
      </c>
      <c r="CS311" s="72">
        <v>13</v>
      </c>
      <c r="CT311" s="71">
        <f>(CS311*$D311*$E311*$G311*$I311*$CT$12)</f>
        <v>1139726.5879999998</v>
      </c>
      <c r="CU311" s="72">
        <v>0</v>
      </c>
      <c r="CV311" s="71">
        <f>(CU311*$D311*$E311*$G311*$J311*$CV$12)</f>
        <v>0</v>
      </c>
      <c r="CW311" s="86"/>
      <c r="CX311" s="71">
        <f>(CW311*$D311*$E311*$G311*$J311*$CX$12)</f>
        <v>0</v>
      </c>
      <c r="CY311" s="72"/>
      <c r="CZ311" s="71">
        <f>(CY311*$D311*$E311*$G311*$I311*$CZ$12)</f>
        <v>0</v>
      </c>
      <c r="DA311" s="72">
        <v>0</v>
      </c>
      <c r="DB311" s="77">
        <f>(DA311*$D311*$E311*$G311*$J311*$DB$12)</f>
        <v>0</v>
      </c>
      <c r="DC311" s="72"/>
      <c r="DD311" s="71">
        <f>(DC311*$D311*$E311*$G311*$J311*$DD$12)</f>
        <v>0</v>
      </c>
      <c r="DE311" s="87"/>
      <c r="DF311" s="71">
        <f>(DE311*$D311*$E311*$G311*$J311*$DF$12)</f>
        <v>0</v>
      </c>
      <c r="DG311" s="72">
        <v>3</v>
      </c>
      <c r="DH311" s="71">
        <f>(DG311*$D311*$E311*$G311*$J311*$DH$12)</f>
        <v>315616.59359999996</v>
      </c>
      <c r="DI311" s="72"/>
      <c r="DJ311" s="71">
        <f>(DI311*$D311*$E311*$G311*$K311*$DJ$12)</f>
        <v>0</v>
      </c>
      <c r="DK311" s="72">
        <v>1</v>
      </c>
      <c r="DL311" s="79">
        <f>(DK311*$D311*$E311*$G311*$L311*$DL$12)</f>
        <v>170909.11199999996</v>
      </c>
      <c r="DM311" s="81">
        <f t="shared" si="1666"/>
        <v>76</v>
      </c>
      <c r="DN311" s="79">
        <f t="shared" si="1666"/>
        <v>7203076.4695999995</v>
      </c>
    </row>
    <row r="312" spans="1:118" ht="15.75" customHeight="1" x14ac:dyDescent="0.25">
      <c r="A312" s="82"/>
      <c r="B312" s="83">
        <v>268</v>
      </c>
      <c r="C312" s="65" t="s">
        <v>436</v>
      </c>
      <c r="D312" s="66">
        <v>22900</v>
      </c>
      <c r="E312" s="84">
        <v>3.51</v>
      </c>
      <c r="F312" s="84"/>
      <c r="G312" s="67">
        <v>1</v>
      </c>
      <c r="H312" s="68"/>
      <c r="I312" s="66">
        <v>1.4</v>
      </c>
      <c r="J312" s="66">
        <v>1.68</v>
      </c>
      <c r="K312" s="66">
        <v>2.23</v>
      </c>
      <c r="L312" s="69">
        <v>2.57</v>
      </c>
      <c r="M312" s="72">
        <v>22</v>
      </c>
      <c r="N312" s="71">
        <f t="shared" si="1503"/>
        <v>2723240.52</v>
      </c>
      <c r="O312" s="72">
        <v>58</v>
      </c>
      <c r="P312" s="72">
        <f>(O312*$D312*$E312*$G312*$I312*$P$12)</f>
        <v>7179452.2800000003</v>
      </c>
      <c r="Q312" s="72">
        <v>14</v>
      </c>
      <c r="R312" s="71">
        <f>(Q312*$D312*$E312*$G312*$I312*$R$12)</f>
        <v>1732971.24</v>
      </c>
      <c r="S312" s="72"/>
      <c r="T312" s="71">
        <f t="shared" si="1769"/>
        <v>0</v>
      </c>
      <c r="U312" s="72"/>
      <c r="V312" s="71">
        <f>(U312*$D312*$E312*$G312*$I312*$V$12)</f>
        <v>0</v>
      </c>
      <c r="W312" s="72"/>
      <c r="X312" s="71">
        <f>(W312*$D312*$E312*$G312*$I312*$X$12)</f>
        <v>0</v>
      </c>
      <c r="Y312" s="72"/>
      <c r="Z312" s="71">
        <f>(Y312*$D312*$E312*$G312*$I312*$Z$12)</f>
        <v>0</v>
      </c>
      <c r="AA312" s="72"/>
      <c r="AB312" s="71">
        <f>(AA312*$D312*$E312*$G312*$I312*$AB$12)</f>
        <v>0</v>
      </c>
      <c r="AC312" s="72">
        <v>7</v>
      </c>
      <c r="AD312" s="71">
        <f>(AC312*$D312*$E312*$G312*$I312*$AD$12)</f>
        <v>866485.62</v>
      </c>
      <c r="AE312" s="72"/>
      <c r="AF312" s="71">
        <f>(AE312*$D312*$E312*$G312*$I312*$AF$12)</f>
        <v>0</v>
      </c>
      <c r="AG312" s="74"/>
      <c r="AH312" s="71">
        <f>(AG312*$D312*$E312*$G312*$I312*$AH$12)</f>
        <v>0</v>
      </c>
      <c r="AI312" s="72">
        <v>15</v>
      </c>
      <c r="AJ312" s="71">
        <f>(AI312*$D312*$E312*$G312*$I312*$AJ$12)</f>
        <v>1856754.9000000001</v>
      </c>
      <c r="AK312" s="86"/>
      <c r="AL312" s="71">
        <f>(AK312*$D312*$E312*$G312*$J312*$AL$12)</f>
        <v>0</v>
      </c>
      <c r="AM312" s="72">
        <v>1</v>
      </c>
      <c r="AN312" s="77">
        <f>(AM312*$D312*$E312*$G312*$J312*$AN$12)</f>
        <v>148540.39200000002</v>
      </c>
      <c r="AO312" s="72"/>
      <c r="AP312" s="71">
        <f>(AO312*$D312*$E312*$G312*$I312*$AP$12)</f>
        <v>0</v>
      </c>
      <c r="AQ312" s="72">
        <v>1</v>
      </c>
      <c r="AR312" s="72">
        <f>(AQ312*$D312*$E312*$G312*$I312*$AR$12)</f>
        <v>101277.54</v>
      </c>
      <c r="AS312" s="72">
        <v>11</v>
      </c>
      <c r="AT312" s="72">
        <f>(AS312*$D312*$E312*$G312*$I312*$AT$12)</f>
        <v>1423512.0899999996</v>
      </c>
      <c r="AU312" s="72"/>
      <c r="AV312" s="71">
        <f>(AU312*$D312*$E312*$G312*$I312*$AV$12)</f>
        <v>0</v>
      </c>
      <c r="AW312" s="72"/>
      <c r="AX312" s="71">
        <f>(AW312*$D312*$E312*$G312*$I312*$AX$12)</f>
        <v>0</v>
      </c>
      <c r="AY312" s="72"/>
      <c r="AZ312" s="71">
        <f>(AY312*$D312*$E312*$G312*$I312*$AZ$12)</f>
        <v>0</v>
      </c>
      <c r="BA312" s="72">
        <v>8</v>
      </c>
      <c r="BB312" s="71">
        <f>(BA312*$D312*$E312*$G312*$I312*$BB$12)</f>
        <v>990269.28</v>
      </c>
      <c r="BC312" s="72">
        <v>3</v>
      </c>
      <c r="BD312" s="71">
        <f>(BC312*$D312*$E312*$G312*$I312*$BD$12)</f>
        <v>371350.98</v>
      </c>
      <c r="BE312" s="72">
        <v>14</v>
      </c>
      <c r="BF312" s="71">
        <f>(BE312*$D312*$E312*$G312*$J312*$BF$12)</f>
        <v>1890514.0799999998</v>
      </c>
      <c r="BG312" s="72"/>
      <c r="BH312" s="71">
        <f>(BG312*$D312*$E312*$G312*$J312*$BH$12)</f>
        <v>0</v>
      </c>
      <c r="BI312" s="72"/>
      <c r="BJ312" s="71">
        <f>(BI312*$D312*$E312*$G312*$J312*$BJ$12)</f>
        <v>0</v>
      </c>
      <c r="BK312" s="72"/>
      <c r="BL312" s="71">
        <f>(BK312*$D312*$E312*$G312*$J312*$BL$12)</f>
        <v>0</v>
      </c>
      <c r="BM312" s="72">
        <v>8</v>
      </c>
      <c r="BN312" s="71">
        <f>(BM312*$D312*$E312*$G312*$J312*$BN$12)</f>
        <v>1188323.1360000002</v>
      </c>
      <c r="BO312" s="72">
        <v>10</v>
      </c>
      <c r="BP312" s="71">
        <f>(BO312*$D312*$E312*$G312*$J312*$BP$12)</f>
        <v>1350367.2</v>
      </c>
      <c r="BQ312" s="72">
        <v>3</v>
      </c>
      <c r="BR312" s="71">
        <f>(BQ312*$D312*$E312*$G312*$J312*$BR$12)</f>
        <v>506387.6999999999</v>
      </c>
      <c r="BS312" s="72"/>
      <c r="BT312" s="71">
        <f>(BS312*$D312*$E312*$G312*$J312*$BT$12)</f>
        <v>0</v>
      </c>
      <c r="BU312" s="72">
        <v>1</v>
      </c>
      <c r="BV312" s="71">
        <f>(BU312*$D312*$E312*$G312*$J312*$BV$12)</f>
        <v>168795.9</v>
      </c>
      <c r="BW312" s="72">
        <v>4</v>
      </c>
      <c r="BX312" s="71">
        <f>(BW312*$D312*$E312*$G312*$J312*$BX$12)</f>
        <v>540146.88</v>
      </c>
      <c r="BY312" s="72">
        <v>8</v>
      </c>
      <c r="BZ312" s="79">
        <f>(BY312*$D312*$E312*$G312*$J312*$BZ$12)</f>
        <v>1080293.76</v>
      </c>
      <c r="CA312" s="72"/>
      <c r="CB312" s="71">
        <f>(CA312*$D312*$E312*$G312*$I312*$CB$12)</f>
        <v>0</v>
      </c>
      <c r="CC312" s="72"/>
      <c r="CD312" s="71">
        <f>(CC312*$D312*$E312*$G312*$I312*$CD$12)</f>
        <v>0</v>
      </c>
      <c r="CE312" s="72"/>
      <c r="CF312" s="71">
        <f>(CE312*$D312*$E312*$G312*$I312*$CF$12)</f>
        <v>0</v>
      </c>
      <c r="CG312" s="72"/>
      <c r="CH312" s="72">
        <f>(CG312*$D312*$E312*$G312*$I312*$CH$12)</f>
        <v>0</v>
      </c>
      <c r="CI312" s="72"/>
      <c r="CJ312" s="71">
        <f>(CI312*$D312*$E312*$G312*$J312*$CJ$12)</f>
        <v>0</v>
      </c>
      <c r="CK312" s="72"/>
      <c r="CL312" s="71">
        <f>(CK312*$D312*$E312*$G312*$I312*$CL$12)</f>
        <v>0</v>
      </c>
      <c r="CM312" s="72"/>
      <c r="CN312" s="71">
        <f>(CM312*$D312*$E312*$G312*$I312*$CN$12)</f>
        <v>0</v>
      </c>
      <c r="CO312" s="72">
        <v>6</v>
      </c>
      <c r="CP312" s="71">
        <f>(CO312*$D312*$E312*$G312*$I312*$CP$12)</f>
        <v>472628.51999999984</v>
      </c>
      <c r="CQ312" s="72">
        <v>1</v>
      </c>
      <c r="CR312" s="71">
        <f>(CQ312*$D312*$E312*$G312*$I312*$CR$12)</f>
        <v>127159.57799999998</v>
      </c>
      <c r="CS312" s="72">
        <v>3</v>
      </c>
      <c r="CT312" s="71">
        <f>(CS312*$D312*$E312*$G312*$I312*$CT$12)</f>
        <v>381478.73399999988</v>
      </c>
      <c r="CU312" s="72"/>
      <c r="CV312" s="71">
        <f>(CU312*$D312*$E312*$G312*$J312*$CV$12)</f>
        <v>0</v>
      </c>
      <c r="CW312" s="86"/>
      <c r="CX312" s="71">
        <f>(CW312*$D312*$E312*$G312*$J312*$CX$12)</f>
        <v>0</v>
      </c>
      <c r="CY312" s="72"/>
      <c r="CZ312" s="71">
        <f>(CY312*$D312*$E312*$G312*$I312*$CZ$12)</f>
        <v>0</v>
      </c>
      <c r="DA312" s="72"/>
      <c r="DB312" s="77">
        <f>(DA312*$D312*$E312*$G312*$J312*$DB$12)</f>
        <v>0</v>
      </c>
      <c r="DC312" s="72"/>
      <c r="DD312" s="71">
        <f>(DC312*$D312*$E312*$G312*$J312*$DD$12)</f>
        <v>0</v>
      </c>
      <c r="DE312" s="87"/>
      <c r="DF312" s="71">
        <f>(DE312*$D312*$E312*$G312*$J312*$DF$12)</f>
        <v>0</v>
      </c>
      <c r="DG312" s="72">
        <v>1</v>
      </c>
      <c r="DH312" s="71">
        <f>(DG312*$D312*$E312*$G312*$J312*$DH$12)</f>
        <v>152591.49359999999</v>
      </c>
      <c r="DI312" s="72">
        <v>1</v>
      </c>
      <c r="DJ312" s="71">
        <f>(DI312*$D312*$E312*$G312*$K312*$DJ$12)</f>
        <v>215094.204</v>
      </c>
      <c r="DK312" s="72">
        <v>7</v>
      </c>
      <c r="DL312" s="79">
        <f>(DK312*$D312*$E312*$G312*$L312*$DL$12)</f>
        <v>1735221.852</v>
      </c>
      <c r="DM312" s="81">
        <f t="shared" si="1666"/>
        <v>207</v>
      </c>
      <c r="DN312" s="79">
        <f t="shared" si="1666"/>
        <v>27202857.879599996</v>
      </c>
    </row>
    <row r="313" spans="1:118" ht="15.75" customHeight="1" x14ac:dyDescent="0.25">
      <c r="A313" s="82"/>
      <c r="B313" s="83">
        <v>269</v>
      </c>
      <c r="C313" s="65" t="s">
        <v>437</v>
      </c>
      <c r="D313" s="66">
        <v>22900</v>
      </c>
      <c r="E313" s="84">
        <v>4.0199999999999996</v>
      </c>
      <c r="F313" s="84"/>
      <c r="G313" s="67">
        <v>1</v>
      </c>
      <c r="H313" s="68"/>
      <c r="I313" s="66">
        <v>1.4</v>
      </c>
      <c r="J313" s="66">
        <v>1.68</v>
      </c>
      <c r="K313" s="66">
        <v>2.23</v>
      </c>
      <c r="L313" s="69">
        <v>2.57</v>
      </c>
      <c r="M313" s="72">
        <v>1</v>
      </c>
      <c r="N313" s="71">
        <f t="shared" si="1503"/>
        <v>141769.31999999998</v>
      </c>
      <c r="O313" s="72">
        <v>3</v>
      </c>
      <c r="P313" s="72">
        <f>(O313*$D313*$E313*$G313*$I313*$P$12)</f>
        <v>425307.95999999996</v>
      </c>
      <c r="Q313" s="72"/>
      <c r="R313" s="71">
        <f>(Q313*$D313*$E313*$G313*$I313*$R$12)</f>
        <v>0</v>
      </c>
      <c r="S313" s="72"/>
      <c r="T313" s="71">
        <f t="shared" si="1769"/>
        <v>0</v>
      </c>
      <c r="U313" s="72"/>
      <c r="V313" s="71">
        <f>(U313*$D313*$E313*$G313*$I313*$V$12)</f>
        <v>0</v>
      </c>
      <c r="W313" s="72"/>
      <c r="X313" s="71">
        <f>(W313*$D313*$E313*$G313*$I313*$X$12)</f>
        <v>0</v>
      </c>
      <c r="Y313" s="72"/>
      <c r="Z313" s="71">
        <f>(Y313*$D313*$E313*$G313*$I313*$Z$12)</f>
        <v>0</v>
      </c>
      <c r="AA313" s="72"/>
      <c r="AB313" s="71">
        <f>(AA313*$D313*$E313*$G313*$I313*$AB$12)</f>
        <v>0</v>
      </c>
      <c r="AC313" s="72"/>
      <c r="AD313" s="71">
        <f>(AC313*$D313*$E313*$G313*$I313*$AD$12)</f>
        <v>0</v>
      </c>
      <c r="AE313" s="72"/>
      <c r="AF313" s="71">
        <f>(AE313*$D313*$E313*$G313*$I313*$AF$12)</f>
        <v>0</v>
      </c>
      <c r="AG313" s="74"/>
      <c r="AH313" s="71">
        <f>(AG313*$D313*$E313*$G313*$I313*$AH$12)</f>
        <v>0</v>
      </c>
      <c r="AI313" s="72"/>
      <c r="AJ313" s="71">
        <f>(AI313*$D313*$E313*$G313*$I313*$AJ$12)</f>
        <v>0</v>
      </c>
      <c r="AK313" s="86">
        <v>0</v>
      </c>
      <c r="AL313" s="71">
        <f>(AK313*$D313*$E313*$G313*$J313*$AL$12)</f>
        <v>0</v>
      </c>
      <c r="AM313" s="72"/>
      <c r="AN313" s="77">
        <f>(AM313*$D313*$E313*$G313*$J313*$AN$12)</f>
        <v>0</v>
      </c>
      <c r="AO313" s="72"/>
      <c r="AP313" s="71">
        <f>(AO313*$D313*$E313*$G313*$I313*$AP$12)</f>
        <v>0</v>
      </c>
      <c r="AQ313" s="72"/>
      <c r="AR313" s="72">
        <f>(AQ313*$D313*$E313*$G313*$I313*$AR$12)</f>
        <v>0</v>
      </c>
      <c r="AS313" s="72"/>
      <c r="AT313" s="72">
        <f>(AS313*$D313*$E313*$G313*$I313*$AT$12)</f>
        <v>0</v>
      </c>
      <c r="AU313" s="72"/>
      <c r="AV313" s="71">
        <f>(AU313*$D313*$E313*$G313*$I313*$AV$12)</f>
        <v>0</v>
      </c>
      <c r="AW313" s="72"/>
      <c r="AX313" s="71">
        <f>(AW313*$D313*$E313*$G313*$I313*$AX$12)</f>
        <v>0</v>
      </c>
      <c r="AY313" s="72"/>
      <c r="AZ313" s="71">
        <f>(AY313*$D313*$E313*$G313*$I313*$AZ$12)</f>
        <v>0</v>
      </c>
      <c r="BA313" s="72"/>
      <c r="BB313" s="71">
        <f>(BA313*$D313*$E313*$G313*$I313*$BB$12)</f>
        <v>0</v>
      </c>
      <c r="BC313" s="72"/>
      <c r="BD313" s="71">
        <f>(BC313*$D313*$E313*$G313*$I313*$BD$12)</f>
        <v>0</v>
      </c>
      <c r="BE313" s="72"/>
      <c r="BF313" s="71">
        <f>(BE313*$D313*$E313*$G313*$J313*$BF$12)</f>
        <v>0</v>
      </c>
      <c r="BG313" s="72"/>
      <c r="BH313" s="71">
        <f>(BG313*$D313*$E313*$G313*$J313*$BH$12)</f>
        <v>0</v>
      </c>
      <c r="BI313" s="72"/>
      <c r="BJ313" s="71">
        <f>(BI313*$D313*$E313*$G313*$J313*$BJ$12)</f>
        <v>0</v>
      </c>
      <c r="BK313" s="72"/>
      <c r="BL313" s="71">
        <f>(BK313*$D313*$E313*$G313*$J313*$BL$12)</f>
        <v>0</v>
      </c>
      <c r="BM313" s="72"/>
      <c r="BN313" s="71">
        <f>(BM313*$D313*$E313*$G313*$J313*$BN$12)</f>
        <v>0</v>
      </c>
      <c r="BO313" s="72"/>
      <c r="BP313" s="71">
        <f>(BO313*$D313*$E313*$G313*$J313*$BP$12)</f>
        <v>0</v>
      </c>
      <c r="BQ313" s="72"/>
      <c r="BR313" s="71">
        <f>(BQ313*$D313*$E313*$G313*$J313*$BR$12)</f>
        <v>0</v>
      </c>
      <c r="BS313" s="72"/>
      <c r="BT313" s="71">
        <f>(BS313*$D313*$E313*$G313*$J313*$BT$12)</f>
        <v>0</v>
      </c>
      <c r="BU313" s="72"/>
      <c r="BV313" s="71">
        <f>(BU313*$D313*$E313*$G313*$J313*$BV$12)</f>
        <v>0</v>
      </c>
      <c r="BW313" s="72"/>
      <c r="BX313" s="71">
        <f>(BW313*$D313*$E313*$G313*$J313*$BX$12)</f>
        <v>0</v>
      </c>
      <c r="BY313" s="72"/>
      <c r="BZ313" s="79">
        <f>(BY313*$D313*$E313*$G313*$J313*$BZ$12)</f>
        <v>0</v>
      </c>
      <c r="CA313" s="72"/>
      <c r="CB313" s="71">
        <f>(CA313*$D313*$E313*$G313*$I313*$CB$12)</f>
        <v>0</v>
      </c>
      <c r="CC313" s="72"/>
      <c r="CD313" s="71">
        <f>(CC313*$D313*$E313*$G313*$I313*$CD$12)</f>
        <v>0</v>
      </c>
      <c r="CE313" s="72"/>
      <c r="CF313" s="71">
        <f>(CE313*$D313*$E313*$G313*$I313*$CF$12)</f>
        <v>0</v>
      </c>
      <c r="CG313" s="72"/>
      <c r="CH313" s="72">
        <f>(CG313*$D313*$E313*$G313*$I313*$CH$12)</f>
        <v>0</v>
      </c>
      <c r="CI313" s="72"/>
      <c r="CJ313" s="71">
        <f>(CI313*$D313*$E313*$G313*$J313*$CJ$12)</f>
        <v>0</v>
      </c>
      <c r="CK313" s="72"/>
      <c r="CL313" s="71">
        <f>(CK313*$D313*$E313*$G313*$I313*$CL$12)</f>
        <v>0</v>
      </c>
      <c r="CM313" s="72"/>
      <c r="CN313" s="71">
        <f>(CM313*$D313*$E313*$G313*$I313*$CN$12)</f>
        <v>0</v>
      </c>
      <c r="CO313" s="72"/>
      <c r="CP313" s="71">
        <f>(CO313*$D313*$E313*$G313*$I313*$CP$12)</f>
        <v>0</v>
      </c>
      <c r="CQ313" s="72"/>
      <c r="CR313" s="71">
        <f>(CQ313*$D313*$E313*$G313*$I313*$CR$12)</f>
        <v>0</v>
      </c>
      <c r="CS313" s="72"/>
      <c r="CT313" s="71">
        <f>(CS313*$D313*$E313*$G313*$I313*$CT$12)</f>
        <v>0</v>
      </c>
      <c r="CU313" s="72"/>
      <c r="CV313" s="71">
        <f>(CU313*$D313*$E313*$G313*$J313*$CV$12)</f>
        <v>0</v>
      </c>
      <c r="CW313" s="86">
        <v>0</v>
      </c>
      <c r="CX313" s="71">
        <f>(CW313*$D313*$E313*$G313*$J313*$CX$12)</f>
        <v>0</v>
      </c>
      <c r="CY313" s="72"/>
      <c r="CZ313" s="71">
        <f>(CY313*$D313*$E313*$G313*$I313*$CZ$12)</f>
        <v>0</v>
      </c>
      <c r="DA313" s="72"/>
      <c r="DB313" s="77">
        <f>(DA313*$D313*$E313*$G313*$J313*$DB$12)</f>
        <v>0</v>
      </c>
      <c r="DC313" s="72"/>
      <c r="DD313" s="71">
        <f>(DC313*$D313*$E313*$G313*$J313*$DD$12)</f>
        <v>0</v>
      </c>
      <c r="DE313" s="87"/>
      <c r="DF313" s="71">
        <f>(DE313*$D313*$E313*$G313*$J313*$DF$12)</f>
        <v>0</v>
      </c>
      <c r="DG313" s="72"/>
      <c r="DH313" s="71">
        <f>(DG313*$D313*$E313*$G313*$J313*$DH$12)</f>
        <v>0</v>
      </c>
      <c r="DI313" s="72"/>
      <c r="DJ313" s="71">
        <f>(DI313*$D313*$E313*$G313*$K313*$DJ$12)</f>
        <v>0</v>
      </c>
      <c r="DK313" s="72"/>
      <c r="DL313" s="79">
        <f>(DK313*$D313*$E313*$G313*$L313*$DL$12)</f>
        <v>0</v>
      </c>
      <c r="DM313" s="81">
        <f t="shared" si="1666"/>
        <v>4</v>
      </c>
      <c r="DN313" s="79">
        <f t="shared" si="1666"/>
        <v>567077.27999999991</v>
      </c>
    </row>
    <row r="314" spans="1:118" ht="30" customHeight="1" x14ac:dyDescent="0.25">
      <c r="A314" s="82"/>
      <c r="B314" s="83">
        <v>270</v>
      </c>
      <c r="C314" s="65" t="s">
        <v>438</v>
      </c>
      <c r="D314" s="66">
        <v>22900</v>
      </c>
      <c r="E314" s="84">
        <v>0.84</v>
      </c>
      <c r="F314" s="84"/>
      <c r="G314" s="67">
        <v>1</v>
      </c>
      <c r="H314" s="68"/>
      <c r="I314" s="66">
        <v>1.4</v>
      </c>
      <c r="J314" s="66">
        <v>1.68</v>
      </c>
      <c r="K314" s="66">
        <v>2.23</v>
      </c>
      <c r="L314" s="69">
        <v>2.57</v>
      </c>
      <c r="M314" s="72">
        <v>20</v>
      </c>
      <c r="N314" s="71">
        <f t="shared" si="1503"/>
        <v>592468.80000000005</v>
      </c>
      <c r="O314" s="72">
        <v>39</v>
      </c>
      <c r="P314" s="72">
        <f>(O314*$D314*$E314*$G314*$I314*$P$12)</f>
        <v>1155314.1599999999</v>
      </c>
      <c r="Q314" s="72">
        <v>4</v>
      </c>
      <c r="R314" s="71">
        <f>(Q314*$D314*$E314*$G314*$I314*$R$12)</f>
        <v>118493.75999999999</v>
      </c>
      <c r="S314" s="72"/>
      <c r="T314" s="71">
        <f t="shared" si="1769"/>
        <v>0</v>
      </c>
      <c r="U314" s="72">
        <v>5</v>
      </c>
      <c r="V314" s="71">
        <f>(U314*$D314*$E314*$G314*$I314*$V$12)</f>
        <v>148117.20000000001</v>
      </c>
      <c r="W314" s="72">
        <v>0</v>
      </c>
      <c r="X314" s="71">
        <f>(W314*$D314*$E314*$G314*$I314*$X$12)</f>
        <v>0</v>
      </c>
      <c r="Y314" s="72"/>
      <c r="Z314" s="71">
        <f>(Y314*$D314*$E314*$G314*$I314*$Z$12)</f>
        <v>0</v>
      </c>
      <c r="AA314" s="72">
        <v>0</v>
      </c>
      <c r="AB314" s="71">
        <f>(AA314*$D314*$E314*$G314*$I314*$AB$12)</f>
        <v>0</v>
      </c>
      <c r="AC314" s="72"/>
      <c r="AD314" s="71">
        <f>(AC314*$D314*$E314*$G314*$I314*$AD$12)</f>
        <v>0</v>
      </c>
      <c r="AE314" s="72">
        <v>0</v>
      </c>
      <c r="AF314" s="71">
        <f>(AE314*$D314*$E314*$G314*$I314*$AF$12)</f>
        <v>0</v>
      </c>
      <c r="AG314" s="72">
        <v>6</v>
      </c>
      <c r="AH314" s="71">
        <f>(AG314*$D314*$E314*$G314*$I314*$AH$12)</f>
        <v>177740.64</v>
      </c>
      <c r="AI314" s="72">
        <v>2</v>
      </c>
      <c r="AJ314" s="71">
        <f>(AI314*$D314*$E314*$G314*$I314*$AJ$12)</f>
        <v>59246.879999999997</v>
      </c>
      <c r="AK314" s="86">
        <v>0</v>
      </c>
      <c r="AL314" s="71">
        <f>(AK314*$D314*$E314*$G314*$J314*$AL$12)</f>
        <v>0</v>
      </c>
      <c r="AM314" s="72"/>
      <c r="AN314" s="77">
        <f>(AM314*$D314*$E314*$G314*$J314*$AN$12)</f>
        <v>0</v>
      </c>
      <c r="AO314" s="72"/>
      <c r="AP314" s="71">
        <f>(AO314*$D314*$E314*$G314*$I314*$AP$12)</f>
        <v>0</v>
      </c>
      <c r="AQ314" s="72"/>
      <c r="AR314" s="72">
        <f>(AQ314*$D314*$E314*$G314*$I314*$AR$12)</f>
        <v>0</v>
      </c>
      <c r="AS314" s="72">
        <v>12</v>
      </c>
      <c r="AT314" s="72">
        <f>(AS314*$D314*$E314*$G314*$I314*$AT$12)</f>
        <v>371639.51999999996</v>
      </c>
      <c r="AU314" s="72">
        <v>0</v>
      </c>
      <c r="AV314" s="71">
        <f>(AU314*$D314*$E314*$G314*$I314*$AV$12)</f>
        <v>0</v>
      </c>
      <c r="AW314" s="72">
        <v>0</v>
      </c>
      <c r="AX314" s="71">
        <f>(AW314*$D314*$E314*$G314*$I314*$AX$12)</f>
        <v>0</v>
      </c>
      <c r="AY314" s="72">
        <v>0</v>
      </c>
      <c r="AZ314" s="71">
        <f>(AY314*$D314*$E314*$G314*$I314*$AZ$12)</f>
        <v>0</v>
      </c>
      <c r="BA314" s="72"/>
      <c r="BB314" s="71">
        <f>(BA314*$D314*$E314*$G314*$I314*$BB$12)</f>
        <v>0</v>
      </c>
      <c r="BC314" s="72"/>
      <c r="BD314" s="71">
        <f>(BC314*$D314*$E314*$G314*$I314*$BD$12)</f>
        <v>0</v>
      </c>
      <c r="BE314" s="72"/>
      <c r="BF314" s="71">
        <f>(BE314*$D314*$E314*$G314*$J314*$BF$12)</f>
        <v>0</v>
      </c>
      <c r="BG314" s="72">
        <v>61</v>
      </c>
      <c r="BH314" s="71">
        <f>(BG314*$D314*$E314*$G314*$J314*$BH$12)</f>
        <v>1971305.28</v>
      </c>
      <c r="BI314" s="72">
        <v>0</v>
      </c>
      <c r="BJ314" s="71">
        <f>(BI314*$D314*$E314*$G314*$J314*$BJ$12)</f>
        <v>0</v>
      </c>
      <c r="BK314" s="72">
        <v>0</v>
      </c>
      <c r="BL314" s="71">
        <f>(BK314*$D314*$E314*$G314*$J314*$BL$12)</f>
        <v>0</v>
      </c>
      <c r="BM314" s="72">
        <v>9</v>
      </c>
      <c r="BN314" s="71">
        <f>(BM314*$D314*$E314*$G314*$J314*$BN$12)</f>
        <v>319933.15200000006</v>
      </c>
      <c r="BO314" s="72"/>
      <c r="BP314" s="71">
        <f>(BO314*$D314*$E314*$G314*$J314*$BP$12)</f>
        <v>0</v>
      </c>
      <c r="BQ314" s="72"/>
      <c r="BR314" s="71">
        <f>(BQ314*$D314*$E314*$G314*$J314*$BR$12)</f>
        <v>0</v>
      </c>
      <c r="BS314" s="72"/>
      <c r="BT314" s="71">
        <f>(BS314*$D314*$E314*$G314*$J314*$BT$12)</f>
        <v>0</v>
      </c>
      <c r="BU314" s="72">
        <v>7</v>
      </c>
      <c r="BV314" s="71">
        <f>(BU314*$D314*$E314*$G314*$J314*$BV$12)</f>
        <v>282769.19999999995</v>
      </c>
      <c r="BW314" s="72">
        <v>4</v>
      </c>
      <c r="BX314" s="71">
        <f>(BW314*$D314*$E314*$G314*$J314*$BX$12)</f>
        <v>129265.92</v>
      </c>
      <c r="BY314" s="72"/>
      <c r="BZ314" s="79">
        <f>(BY314*$D314*$E314*$G314*$J314*$BZ$12)</f>
        <v>0</v>
      </c>
      <c r="CA314" s="72">
        <v>0</v>
      </c>
      <c r="CB314" s="71">
        <f>(CA314*$D314*$E314*$G314*$I314*$CB$12)</f>
        <v>0</v>
      </c>
      <c r="CC314" s="72">
        <v>0</v>
      </c>
      <c r="CD314" s="71">
        <f>(CC314*$D314*$E314*$G314*$I314*$CD$12)</f>
        <v>0</v>
      </c>
      <c r="CE314" s="72">
        <v>0</v>
      </c>
      <c r="CF314" s="71">
        <f>(CE314*$D314*$E314*$G314*$I314*$CF$12)</f>
        <v>0</v>
      </c>
      <c r="CG314" s="72"/>
      <c r="CH314" s="72">
        <f>(CG314*$D314*$E314*$G314*$I314*$CH$12)</f>
        <v>0</v>
      </c>
      <c r="CI314" s="72"/>
      <c r="CJ314" s="71">
        <f>(CI314*$D314*$E314*$G314*$J314*$CJ$12)</f>
        <v>0</v>
      </c>
      <c r="CK314" s="72"/>
      <c r="CL314" s="71">
        <f>(CK314*$D314*$E314*$G314*$I314*$CL$12)</f>
        <v>0</v>
      </c>
      <c r="CM314" s="72"/>
      <c r="CN314" s="71">
        <f>(CM314*$D314*$E314*$G314*$I314*$CN$12)</f>
        <v>0</v>
      </c>
      <c r="CO314" s="72">
        <v>2</v>
      </c>
      <c r="CP314" s="71">
        <f>(CO314*$D314*$E314*$G314*$I314*$CP$12)</f>
        <v>37702.559999999998</v>
      </c>
      <c r="CQ314" s="72"/>
      <c r="CR314" s="71">
        <f>(CQ314*$D314*$E314*$G314*$I314*$CR$12)</f>
        <v>0</v>
      </c>
      <c r="CS314" s="72"/>
      <c r="CT314" s="71">
        <f>(CS314*$D314*$E314*$G314*$I314*$CT$12)</f>
        <v>0</v>
      </c>
      <c r="CU314" s="72">
        <v>0</v>
      </c>
      <c r="CV314" s="71">
        <f>(CU314*$D314*$E314*$G314*$J314*$CV$12)</f>
        <v>0</v>
      </c>
      <c r="CW314" s="86">
        <v>3</v>
      </c>
      <c r="CX314" s="71">
        <f>(CW314*$D314*$E314*$G314*$J314*$CX$12)</f>
        <v>87254.495999999999</v>
      </c>
      <c r="CY314" s="72"/>
      <c r="CZ314" s="71">
        <f>(CY314*$D314*$E314*$G314*$I314*$CZ$12)</f>
        <v>0</v>
      </c>
      <c r="DA314" s="72">
        <v>0</v>
      </c>
      <c r="DB314" s="77">
        <f>(DA314*$D314*$E314*$G314*$J314*$DB$12)</f>
        <v>0</v>
      </c>
      <c r="DC314" s="72"/>
      <c r="DD314" s="71">
        <f>(DC314*$D314*$E314*$G314*$J314*$DD$12)</f>
        <v>0</v>
      </c>
      <c r="DE314" s="87"/>
      <c r="DF314" s="71">
        <f>(DE314*$D314*$E314*$G314*$J314*$DF$12)</f>
        <v>0</v>
      </c>
      <c r="DG314" s="72"/>
      <c r="DH314" s="71">
        <f>(DG314*$D314*$E314*$G314*$J314*$DH$12)</f>
        <v>0</v>
      </c>
      <c r="DI314" s="72"/>
      <c r="DJ314" s="71">
        <f>(DI314*$D314*$E314*$G314*$K314*$DJ$12)</f>
        <v>0</v>
      </c>
      <c r="DK314" s="72"/>
      <c r="DL314" s="79">
        <f>(DK314*$D314*$E314*$G314*$L314*$DL$12)</f>
        <v>0</v>
      </c>
      <c r="DM314" s="81">
        <f t="shared" si="1666"/>
        <v>174</v>
      </c>
      <c r="DN314" s="79">
        <f t="shared" si="1666"/>
        <v>5451251.568</v>
      </c>
    </row>
    <row r="315" spans="1:118" ht="49.5" customHeight="1" x14ac:dyDescent="0.25">
      <c r="A315" s="82"/>
      <c r="B315" s="83">
        <v>271</v>
      </c>
      <c r="C315" s="65" t="s">
        <v>439</v>
      </c>
      <c r="D315" s="66">
        <v>22900</v>
      </c>
      <c r="E315" s="84">
        <v>0.5</v>
      </c>
      <c r="F315" s="84"/>
      <c r="G315" s="67">
        <v>1</v>
      </c>
      <c r="H315" s="68"/>
      <c r="I315" s="66">
        <v>1.4</v>
      </c>
      <c r="J315" s="66">
        <v>1.68</v>
      </c>
      <c r="K315" s="66">
        <v>2.23</v>
      </c>
      <c r="L315" s="69">
        <v>2.57</v>
      </c>
      <c r="M315" s="72">
        <v>2</v>
      </c>
      <c r="N315" s="71">
        <f t="shared" si="1503"/>
        <v>35266</v>
      </c>
      <c r="O315" s="72">
        <v>3</v>
      </c>
      <c r="P315" s="72">
        <f>(O315*$D315*$E315*$G315*$I315*$P$12)</f>
        <v>52899.000000000007</v>
      </c>
      <c r="Q315" s="72">
        <v>10</v>
      </c>
      <c r="R315" s="71">
        <f>(Q315*$D315*$E315*$G315*$I315*$R$12)</f>
        <v>176330</v>
      </c>
      <c r="S315" s="72"/>
      <c r="T315" s="71">
        <f t="shared" si="1769"/>
        <v>0</v>
      </c>
      <c r="U315" s="72"/>
      <c r="V315" s="71">
        <f>(U315*$D315*$E315*$G315*$I315*$V$12)</f>
        <v>0</v>
      </c>
      <c r="W315" s="72">
        <v>0</v>
      </c>
      <c r="X315" s="71">
        <f>(W315*$D315*$E315*$G315*$I315*$X$12)</f>
        <v>0</v>
      </c>
      <c r="Y315" s="72"/>
      <c r="Z315" s="71">
        <f>(Y315*$D315*$E315*$G315*$I315*$Z$12)</f>
        <v>0</v>
      </c>
      <c r="AA315" s="72">
        <v>0</v>
      </c>
      <c r="AB315" s="71">
        <f>(AA315*$D315*$E315*$G315*$I315*$AB$12)</f>
        <v>0</v>
      </c>
      <c r="AC315" s="72"/>
      <c r="AD315" s="71">
        <f>(AC315*$D315*$E315*$G315*$I315*$AD$12)</f>
        <v>0</v>
      </c>
      <c r="AE315" s="72"/>
      <c r="AF315" s="71">
        <f>(AE315*$D315*$E315*$G315*$I315*$AF$12)</f>
        <v>0</v>
      </c>
      <c r="AG315" s="72">
        <v>1</v>
      </c>
      <c r="AH315" s="71">
        <f>(AG315*$D315*$E315*$G315*$I315*$AH$12)</f>
        <v>17633</v>
      </c>
      <c r="AI315" s="72">
        <v>20</v>
      </c>
      <c r="AJ315" s="71">
        <f>(AI315*$D315*$E315*$G315*$I315*$AJ$12)</f>
        <v>352660</v>
      </c>
      <c r="AK315" s="86">
        <v>0</v>
      </c>
      <c r="AL315" s="71">
        <f>(AK315*$D315*$E315*$G315*$J315*$AL$12)</f>
        <v>0</v>
      </c>
      <c r="AM315" s="72"/>
      <c r="AN315" s="77">
        <f>(AM315*$D315*$E315*$G315*$J315*$AN$12)</f>
        <v>0</v>
      </c>
      <c r="AO315" s="72"/>
      <c r="AP315" s="71">
        <f>(AO315*$D315*$E315*$G315*$I315*$AP$12)</f>
        <v>0</v>
      </c>
      <c r="AQ315" s="72">
        <v>1</v>
      </c>
      <c r="AR315" s="72">
        <f>(AQ315*$D315*$E315*$G315*$I315*$AR$12)</f>
        <v>14426.999999999998</v>
      </c>
      <c r="AS315" s="72">
        <v>8</v>
      </c>
      <c r="AT315" s="72">
        <f>(AS315*$D315*$E315*$G315*$I315*$AT$12)</f>
        <v>147475.99999999997</v>
      </c>
      <c r="AU315" s="72">
        <v>0</v>
      </c>
      <c r="AV315" s="71">
        <f>(AU315*$D315*$E315*$G315*$I315*$AV$12)</f>
        <v>0</v>
      </c>
      <c r="AW315" s="72">
        <v>0</v>
      </c>
      <c r="AX315" s="71">
        <f>(AW315*$D315*$E315*$G315*$I315*$AX$12)</f>
        <v>0</v>
      </c>
      <c r="AY315" s="72">
        <v>0</v>
      </c>
      <c r="AZ315" s="71">
        <f>(AY315*$D315*$E315*$G315*$I315*$AZ$12)</f>
        <v>0</v>
      </c>
      <c r="BA315" s="72">
        <v>1</v>
      </c>
      <c r="BB315" s="71">
        <f>(BA315*$D315*$E315*$G315*$I315*$BB$12)</f>
        <v>17633</v>
      </c>
      <c r="BC315" s="72"/>
      <c r="BD315" s="71">
        <f>(BC315*$D315*$E315*$G315*$I315*$BD$12)</f>
        <v>0</v>
      </c>
      <c r="BE315" s="72"/>
      <c r="BF315" s="71">
        <f>(BE315*$D315*$E315*$G315*$J315*$BF$12)</f>
        <v>0</v>
      </c>
      <c r="BG315" s="72">
        <v>1</v>
      </c>
      <c r="BH315" s="71">
        <f>(BG315*$D315*$E315*$G315*$J315*$BH$12)</f>
        <v>19236</v>
      </c>
      <c r="BI315" s="72">
        <v>0</v>
      </c>
      <c r="BJ315" s="71">
        <f>(BI315*$D315*$E315*$G315*$J315*$BJ$12)</f>
        <v>0</v>
      </c>
      <c r="BK315" s="72">
        <v>0</v>
      </c>
      <c r="BL315" s="71">
        <f>(BK315*$D315*$E315*$G315*$J315*$BL$12)</f>
        <v>0</v>
      </c>
      <c r="BM315" s="72">
        <v>1</v>
      </c>
      <c r="BN315" s="71">
        <f>(BM315*$D315*$E315*$G315*$J315*$BN$12)</f>
        <v>21159.600000000002</v>
      </c>
      <c r="BO315" s="72"/>
      <c r="BP315" s="71">
        <f>(BO315*$D315*$E315*$G315*$J315*$BP$12)</f>
        <v>0</v>
      </c>
      <c r="BQ315" s="72"/>
      <c r="BR315" s="71">
        <f>(BQ315*$D315*$E315*$G315*$J315*$BR$12)</f>
        <v>0</v>
      </c>
      <c r="BS315" s="72"/>
      <c r="BT315" s="71">
        <f>(BS315*$D315*$E315*$G315*$J315*$BT$12)</f>
        <v>0</v>
      </c>
      <c r="BU315" s="72">
        <v>3</v>
      </c>
      <c r="BV315" s="71">
        <f>(BU315*$D315*$E315*$G315*$J315*$BV$12)</f>
        <v>72135</v>
      </c>
      <c r="BW315" s="72">
        <v>7</v>
      </c>
      <c r="BX315" s="71">
        <f>(BW315*$D315*$E315*$G315*$J315*$BX$12)</f>
        <v>134652</v>
      </c>
      <c r="BY315" s="72">
        <v>1</v>
      </c>
      <c r="BZ315" s="79">
        <f>(BY315*$D315*$E315*$G315*$J315*$BZ$12)</f>
        <v>19236</v>
      </c>
      <c r="CA315" s="72">
        <v>0</v>
      </c>
      <c r="CB315" s="71">
        <f>(CA315*$D315*$E315*$G315*$I315*$CB$12)</f>
        <v>0</v>
      </c>
      <c r="CC315" s="72">
        <v>0</v>
      </c>
      <c r="CD315" s="71">
        <f>(CC315*$D315*$E315*$G315*$I315*$CD$12)</f>
        <v>0</v>
      </c>
      <c r="CE315" s="72">
        <v>0</v>
      </c>
      <c r="CF315" s="71">
        <f>(CE315*$D315*$E315*$G315*$I315*$CF$12)</f>
        <v>0</v>
      </c>
      <c r="CG315" s="72"/>
      <c r="CH315" s="72">
        <f>(CG315*$D315*$E315*$G315*$I315*$CH$12)</f>
        <v>0</v>
      </c>
      <c r="CI315" s="72"/>
      <c r="CJ315" s="71">
        <f>(CI315*$D315*$E315*$G315*$J315*$CJ$12)</f>
        <v>0</v>
      </c>
      <c r="CK315" s="72">
        <v>17</v>
      </c>
      <c r="CL315" s="71">
        <f>(CK315*$D315*$E315*$G315*$I315*$CL$12)</f>
        <v>190757</v>
      </c>
      <c r="CM315" s="72"/>
      <c r="CN315" s="71">
        <f>(CM315*$D315*$E315*$G315*$I315*$CN$12)</f>
        <v>0</v>
      </c>
      <c r="CO315" s="72"/>
      <c r="CP315" s="71">
        <f>(CO315*$D315*$E315*$G315*$I315*$CP$12)</f>
        <v>0</v>
      </c>
      <c r="CQ315" s="72"/>
      <c r="CR315" s="71">
        <f>(CQ315*$D315*$E315*$G315*$I315*$CR$12)</f>
        <v>0</v>
      </c>
      <c r="CS315" s="72"/>
      <c r="CT315" s="71">
        <f>(CS315*$D315*$E315*$G315*$I315*$CT$12)</f>
        <v>0</v>
      </c>
      <c r="CU315" s="72">
        <v>0</v>
      </c>
      <c r="CV315" s="71">
        <f>(CU315*$D315*$E315*$G315*$J315*$CV$12)</f>
        <v>0</v>
      </c>
      <c r="CW315" s="86">
        <v>3</v>
      </c>
      <c r="CX315" s="71">
        <f>(CW315*$D315*$E315*$G315*$J315*$CX$12)</f>
        <v>51937.200000000004</v>
      </c>
      <c r="CY315" s="72"/>
      <c r="CZ315" s="71">
        <f>(CY315*$D315*$E315*$G315*$I315*$CZ$12)</f>
        <v>0</v>
      </c>
      <c r="DA315" s="72">
        <v>0</v>
      </c>
      <c r="DB315" s="77">
        <f>(DA315*$D315*$E315*$G315*$J315*$DB$12)</f>
        <v>0</v>
      </c>
      <c r="DC315" s="72"/>
      <c r="DD315" s="71">
        <f>(DC315*$D315*$E315*$G315*$J315*$DD$12)</f>
        <v>0</v>
      </c>
      <c r="DE315" s="87"/>
      <c r="DF315" s="71">
        <f>(DE315*$D315*$E315*$G315*$J315*$DF$12)</f>
        <v>0</v>
      </c>
      <c r="DG315" s="72"/>
      <c r="DH315" s="71">
        <f>(DG315*$D315*$E315*$G315*$J315*$DH$12)</f>
        <v>0</v>
      </c>
      <c r="DI315" s="72"/>
      <c r="DJ315" s="71">
        <f>(DI315*$D315*$E315*$G315*$K315*$DJ$12)</f>
        <v>0</v>
      </c>
      <c r="DK315" s="72">
        <v>3</v>
      </c>
      <c r="DL315" s="79">
        <f>(DK315*$D315*$E315*$G315*$L315*$DL$12)</f>
        <v>105935.4</v>
      </c>
      <c r="DM315" s="81">
        <f t="shared" si="1666"/>
        <v>82</v>
      </c>
      <c r="DN315" s="79">
        <f t="shared" si="1666"/>
        <v>1429372.2</v>
      </c>
    </row>
    <row r="316" spans="1:118" ht="30" customHeight="1" x14ac:dyDescent="0.25">
      <c r="A316" s="82"/>
      <c r="B316" s="83">
        <v>272</v>
      </c>
      <c r="C316" s="65" t="s">
        <v>440</v>
      </c>
      <c r="D316" s="66">
        <v>22900</v>
      </c>
      <c r="E316" s="84">
        <v>0.37</v>
      </c>
      <c r="F316" s="84"/>
      <c r="G316" s="67">
        <v>1</v>
      </c>
      <c r="H316" s="68"/>
      <c r="I316" s="66">
        <v>1.4</v>
      </c>
      <c r="J316" s="66">
        <v>1.68</v>
      </c>
      <c r="K316" s="66">
        <v>2.23</v>
      </c>
      <c r="L316" s="69">
        <v>2.57</v>
      </c>
      <c r="M316" s="72">
        <v>8</v>
      </c>
      <c r="N316" s="71">
        <f>(M316*$D316*$E316*$G316*$I316)</f>
        <v>94897.599999999991</v>
      </c>
      <c r="O316" s="72">
        <v>64</v>
      </c>
      <c r="P316" s="72">
        <f>(O316*$D316*$E316*$G316*$I316)</f>
        <v>759180.79999999993</v>
      </c>
      <c r="Q316" s="72">
        <v>3</v>
      </c>
      <c r="R316" s="71">
        <f>(Q316*$D316*$E316*$G316*$I316)</f>
        <v>35586.6</v>
      </c>
      <c r="S316" s="72"/>
      <c r="T316" s="71">
        <f>(S316*$D316*$E316*$G316*$I316)</f>
        <v>0</v>
      </c>
      <c r="U316" s="72"/>
      <c r="V316" s="71">
        <f>(U316*$D316*$E316*$G316*$I316)</f>
        <v>0</v>
      </c>
      <c r="W316" s="72">
        <v>0</v>
      </c>
      <c r="X316" s="71">
        <f>(W316*$D316*$E316*$G316*$I316)</f>
        <v>0</v>
      </c>
      <c r="Y316" s="72"/>
      <c r="Z316" s="71">
        <f>(Y316*$D316*$E316*$G316*$I316)</f>
        <v>0</v>
      </c>
      <c r="AA316" s="72">
        <v>0</v>
      </c>
      <c r="AB316" s="71">
        <f>(AA316*$D316*$E316*$G316*$I316)</f>
        <v>0</v>
      </c>
      <c r="AC316" s="72"/>
      <c r="AD316" s="71">
        <f>(AC316*$D316*$E316*$G316*$I316)</f>
        <v>0</v>
      </c>
      <c r="AE316" s="72">
        <v>0</v>
      </c>
      <c r="AF316" s="71">
        <f>(AE316*$D316*$E316*$G316*$I316)</f>
        <v>0</v>
      </c>
      <c r="AG316" s="72">
        <v>27</v>
      </c>
      <c r="AH316" s="71">
        <f>(AG316*$D316*$E316*$G316*$I316)</f>
        <v>320279.39999999997</v>
      </c>
      <c r="AI316" s="72">
        <v>20</v>
      </c>
      <c r="AJ316" s="71">
        <f>(AI316*$D316*$E316*$G316*$I316)</f>
        <v>237243.99999999997</v>
      </c>
      <c r="AK316" s="85">
        <v>0</v>
      </c>
      <c r="AL316" s="71">
        <f>(AK316*$D316*$E316*$G316*$J316)</f>
        <v>0</v>
      </c>
      <c r="AM316" s="72">
        <v>5</v>
      </c>
      <c r="AN316" s="77">
        <f>(AM316*$D316*$E316*$G316*$J316)</f>
        <v>71173.2</v>
      </c>
      <c r="AO316" s="72"/>
      <c r="AP316" s="71">
        <f>(AO316*$D316*$E316*$G316*$I316)</f>
        <v>0</v>
      </c>
      <c r="AQ316" s="72"/>
      <c r="AR316" s="72">
        <f>(AQ316*$D316*$E316*$G316*$I316)</f>
        <v>0</v>
      </c>
      <c r="AS316" s="72">
        <v>15</v>
      </c>
      <c r="AT316" s="72">
        <f>(AS316*$D316*$E316*$G316*$I316)</f>
        <v>177933</v>
      </c>
      <c r="AU316" s="72">
        <v>0</v>
      </c>
      <c r="AV316" s="71">
        <f>(AU316*$D316*$E316*$G316*$I316)</f>
        <v>0</v>
      </c>
      <c r="AW316" s="72">
        <v>0</v>
      </c>
      <c r="AX316" s="71">
        <f>(AW316*$D316*$E316*$G316*$I316)</f>
        <v>0</v>
      </c>
      <c r="AY316" s="72">
        <v>0</v>
      </c>
      <c r="AZ316" s="71">
        <f>(AY316*$D316*$E316*$G316*$I316)</f>
        <v>0</v>
      </c>
      <c r="BA316" s="72">
        <v>80</v>
      </c>
      <c r="BB316" s="71">
        <f>(BA316*$D316*$E316*$G316*$I316)</f>
        <v>948975.99999999988</v>
      </c>
      <c r="BC316" s="72">
        <v>25</v>
      </c>
      <c r="BD316" s="71">
        <f>(BC316*$D316*$E316*$G316*$I316)</f>
        <v>296555</v>
      </c>
      <c r="BE316" s="72">
        <v>12</v>
      </c>
      <c r="BF316" s="71">
        <f>(BE316*$D316*$E316*$G316*$J316)</f>
        <v>170815.68</v>
      </c>
      <c r="BG316" s="72">
        <v>65</v>
      </c>
      <c r="BH316" s="71">
        <f>(BG316*$D316*$E316*$G316*$J316)</f>
        <v>925251.6</v>
      </c>
      <c r="BI316" s="72">
        <v>0</v>
      </c>
      <c r="BJ316" s="71">
        <f>(BI316*$D316*$E316*$G316*$J316)</f>
        <v>0</v>
      </c>
      <c r="BK316" s="72">
        <v>0</v>
      </c>
      <c r="BL316" s="71">
        <f>(BK316*$D316*$E316*$G316*$J316)</f>
        <v>0</v>
      </c>
      <c r="BM316" s="72">
        <v>39</v>
      </c>
      <c r="BN316" s="71">
        <f>(BM316*$D316*$E316*$G316*$J316)</f>
        <v>555150.96</v>
      </c>
      <c r="BO316" s="72">
        <v>20</v>
      </c>
      <c r="BP316" s="71">
        <f>(BO316*$D316*$E316*$G316*$J316)</f>
        <v>284692.8</v>
      </c>
      <c r="BQ316" s="72">
        <v>12</v>
      </c>
      <c r="BR316" s="71">
        <f>(BQ316*$D316*$E316*$G316*$J316)</f>
        <v>170815.68</v>
      </c>
      <c r="BS316" s="72">
        <v>12</v>
      </c>
      <c r="BT316" s="71">
        <f>(BS316*$D316*$E316*$G316*$J316)</f>
        <v>170815.68</v>
      </c>
      <c r="BU316" s="72">
        <v>20</v>
      </c>
      <c r="BV316" s="71">
        <f>(BU316*$D316*$E316*$G316*$J316)</f>
        <v>284692.8</v>
      </c>
      <c r="BW316" s="72">
        <v>22</v>
      </c>
      <c r="BX316" s="71">
        <f>(BW316*$D316*$E316*$G316*$J316)</f>
        <v>313162.08</v>
      </c>
      <c r="BY316" s="72">
        <v>7</v>
      </c>
      <c r="BZ316" s="79">
        <f>(BY316*$D316*$E316*$G316*$J316)</f>
        <v>99642.48</v>
      </c>
      <c r="CA316" s="72">
        <v>0</v>
      </c>
      <c r="CB316" s="71">
        <f>(CA316*$D316*$E316*$G316*$I316)</f>
        <v>0</v>
      </c>
      <c r="CC316" s="72">
        <v>0</v>
      </c>
      <c r="CD316" s="71">
        <f>(CC316*$D316*$E316*$G316*$I316)</f>
        <v>0</v>
      </c>
      <c r="CE316" s="72">
        <v>0</v>
      </c>
      <c r="CF316" s="71">
        <f>(CE316*$D316*$E316*$G316*$I316)</f>
        <v>0</v>
      </c>
      <c r="CG316" s="72"/>
      <c r="CH316" s="72">
        <f>(CG316*$D316*$E316*$G316*$I316)</f>
        <v>0</v>
      </c>
      <c r="CI316" s="72"/>
      <c r="CJ316" s="71">
        <f>(CI316*$D316*$E316*$G316*$J316)</f>
        <v>0</v>
      </c>
      <c r="CK316" s="72">
        <v>4</v>
      </c>
      <c r="CL316" s="71">
        <f>(CK316*$D316*$E316*$G316*$I316)</f>
        <v>47448.799999999996</v>
      </c>
      <c r="CM316" s="72"/>
      <c r="CN316" s="71">
        <f>(CM316*$D316*$E316*$G316*$I316)</f>
        <v>0</v>
      </c>
      <c r="CO316" s="72"/>
      <c r="CP316" s="71">
        <f>(CO316*$D316*$E316*$G316*$I316)</f>
        <v>0</v>
      </c>
      <c r="CQ316" s="72">
        <v>7</v>
      </c>
      <c r="CR316" s="71">
        <f>(CQ316*$D316*$E316*$G316*$I316)</f>
        <v>83035.399999999994</v>
      </c>
      <c r="CS316" s="72">
        <v>10</v>
      </c>
      <c r="CT316" s="71">
        <f>(CS316*$D316*$E316*$G316*$I316)</f>
        <v>118621.99999999999</v>
      </c>
      <c r="CU316" s="72">
        <v>0</v>
      </c>
      <c r="CV316" s="71">
        <f>(CU316*$D316*$E316*$G316*$J316)</f>
        <v>0</v>
      </c>
      <c r="CW316" s="86">
        <v>0</v>
      </c>
      <c r="CX316" s="71">
        <f>(CW316*$D316*$E316*$G316*$J316)</f>
        <v>0</v>
      </c>
      <c r="CY316" s="72"/>
      <c r="CZ316" s="71">
        <f>(CY316*$D316*$E316*$G316*$I316)</f>
        <v>0</v>
      </c>
      <c r="DA316" s="72">
        <v>0</v>
      </c>
      <c r="DB316" s="77">
        <f>(DA316*$D316*$E316*$G316*$J316)</f>
        <v>0</v>
      </c>
      <c r="DC316" s="72"/>
      <c r="DD316" s="71">
        <f>(DC316*$D316*$E316*$G316*$J316)</f>
        <v>0</v>
      </c>
      <c r="DE316" s="87">
        <v>7</v>
      </c>
      <c r="DF316" s="71">
        <f>(DE316*$D316*$E316*$G316*$J316)</f>
        <v>99642.48</v>
      </c>
      <c r="DG316" s="72">
        <v>4</v>
      </c>
      <c r="DH316" s="71">
        <f>(DG316*$D316*$E316*$G316*$J316)</f>
        <v>56938.559999999998</v>
      </c>
      <c r="DI316" s="72">
        <v>2</v>
      </c>
      <c r="DJ316" s="71">
        <f>(DI316*$D316*$E316*$G316*$K316)</f>
        <v>37789.58</v>
      </c>
      <c r="DK316" s="72">
        <v>10</v>
      </c>
      <c r="DL316" s="79">
        <f>(DK316*$D316*$E316*$G316*$L316)</f>
        <v>217756.09999999998</v>
      </c>
      <c r="DM316" s="81">
        <f t="shared" si="1666"/>
        <v>500</v>
      </c>
      <c r="DN316" s="79">
        <f t="shared" si="1666"/>
        <v>6578098.2799999993</v>
      </c>
    </row>
    <row r="317" spans="1:118" ht="36" customHeight="1" x14ac:dyDescent="0.25">
      <c r="A317" s="82"/>
      <c r="B317" s="83">
        <v>273</v>
      </c>
      <c r="C317" s="65" t="s">
        <v>441</v>
      </c>
      <c r="D317" s="66">
        <v>22900</v>
      </c>
      <c r="E317" s="84">
        <v>1.19</v>
      </c>
      <c r="F317" s="84"/>
      <c r="G317" s="130">
        <v>1</v>
      </c>
      <c r="H317" s="131"/>
      <c r="I317" s="66">
        <v>1.4</v>
      </c>
      <c r="J317" s="66">
        <v>1.68</v>
      </c>
      <c r="K317" s="66">
        <v>2.23</v>
      </c>
      <c r="L317" s="69">
        <v>2.57</v>
      </c>
      <c r="M317" s="72">
        <v>3</v>
      </c>
      <c r="N317" s="71">
        <f t="shared" ref="N317" si="1770">(M317*$D317*$E317*$G317*$I317)</f>
        <v>114454.2</v>
      </c>
      <c r="O317" s="72">
        <v>1</v>
      </c>
      <c r="P317" s="72">
        <f t="shared" ref="P317" si="1771">(O317*$D317*$E317*$G317*$I317)</f>
        <v>38151.399999999994</v>
      </c>
      <c r="Q317" s="72">
        <v>9</v>
      </c>
      <c r="R317" s="71">
        <f t="shared" ref="R317" si="1772">(Q317*$D317*$E317*$G317*$I317)</f>
        <v>343362.6</v>
      </c>
      <c r="S317" s="72"/>
      <c r="T317" s="71">
        <f t="shared" ref="T317" si="1773">(S317*$D317*$E317*$G317*$I317)</f>
        <v>0</v>
      </c>
      <c r="U317" s="72">
        <v>110</v>
      </c>
      <c r="V317" s="71">
        <f t="shared" ref="V317" si="1774">(U317*$D317*$E317*$G317*$I317)</f>
        <v>4196654</v>
      </c>
      <c r="W317" s="72">
        <v>0</v>
      </c>
      <c r="X317" s="71">
        <f t="shared" ref="X317" si="1775">(W317*$D317*$E317*$G317*$I317)</f>
        <v>0</v>
      </c>
      <c r="Y317" s="72"/>
      <c r="Z317" s="71">
        <f t="shared" ref="Z317" si="1776">(Y317*$D317*$E317*$G317*$I317)</f>
        <v>0</v>
      </c>
      <c r="AA317" s="72">
        <v>0</v>
      </c>
      <c r="AB317" s="71">
        <f t="shared" ref="AB317" si="1777">(AA317*$D317*$E317*$G317*$I317)</f>
        <v>0</v>
      </c>
      <c r="AC317" s="72">
        <v>4</v>
      </c>
      <c r="AD317" s="71">
        <f t="shared" ref="AD317" si="1778">(AC317*$D317*$E317*$G317*$I317)</f>
        <v>152605.59999999998</v>
      </c>
      <c r="AE317" s="72">
        <v>0</v>
      </c>
      <c r="AF317" s="71">
        <f t="shared" ref="AF317" si="1779">(AE317*$D317*$E317*$G317*$I317)</f>
        <v>0</v>
      </c>
      <c r="AG317" s="74"/>
      <c r="AH317" s="71">
        <f t="shared" ref="AH317" si="1780">(AG317*$D317*$E317*$G317*$I317)</f>
        <v>0</v>
      </c>
      <c r="AI317" s="72">
        <v>4</v>
      </c>
      <c r="AJ317" s="71">
        <f t="shared" ref="AJ317" si="1781">(AI317*$D317*$E317*$G317*$I317)</f>
        <v>152605.59999999998</v>
      </c>
      <c r="AK317" s="86">
        <v>114</v>
      </c>
      <c r="AL317" s="71">
        <f t="shared" ref="AL317" si="1782">(AK317*$D317*$E317*$G317*$J317)</f>
        <v>5219111.5199999996</v>
      </c>
      <c r="AM317" s="72"/>
      <c r="AN317" s="77">
        <f t="shared" ref="AN317" si="1783">(AM317*$D317*$E317*$G317*$J317)</f>
        <v>0</v>
      </c>
      <c r="AO317" s="72"/>
      <c r="AP317" s="71">
        <f t="shared" ref="AP317" si="1784">(AO317*$D317*$E317*$G317*$I317)</f>
        <v>0</v>
      </c>
      <c r="AQ317" s="72">
        <v>3</v>
      </c>
      <c r="AR317" s="72">
        <f t="shared" ref="AR317" si="1785">(AQ317*$D317*$E317*$G317*$I317)</f>
        <v>114454.2</v>
      </c>
      <c r="AS317" s="72">
        <v>10</v>
      </c>
      <c r="AT317" s="72">
        <f t="shared" ref="AT317" si="1786">(AS317*$D317*$E317*$G317*$I317)</f>
        <v>381514</v>
      </c>
      <c r="AU317" s="72">
        <v>0</v>
      </c>
      <c r="AV317" s="71">
        <f t="shared" ref="AV317" si="1787">(AU317*$D317*$E317*$G317*$I317)</f>
        <v>0</v>
      </c>
      <c r="AW317" s="72">
        <v>0</v>
      </c>
      <c r="AX317" s="71">
        <f t="shared" ref="AX317" si="1788">(AW317*$D317*$E317*$G317*$I317)</f>
        <v>0</v>
      </c>
      <c r="AY317" s="72">
        <v>0</v>
      </c>
      <c r="AZ317" s="71">
        <f t="shared" ref="AZ317" si="1789">(AY317*$D317*$E317*$G317*$I317)</f>
        <v>0</v>
      </c>
      <c r="BA317" s="72"/>
      <c r="BB317" s="71">
        <f t="shared" ref="BB317" si="1790">(BA317*$D317*$E317*$G317*$I317)</f>
        <v>0</v>
      </c>
      <c r="BC317" s="72"/>
      <c r="BD317" s="71">
        <f t="shared" ref="BD317" si="1791">(BC317*$D317*$E317*$G317*$I317)</f>
        <v>0</v>
      </c>
      <c r="BE317" s="72"/>
      <c r="BF317" s="71">
        <f t="shared" ref="BF317" si="1792">(BE317*$D317*$E317*$G317*$J317)</f>
        <v>0</v>
      </c>
      <c r="BG317" s="72"/>
      <c r="BH317" s="71">
        <f t="shared" ref="BH317" si="1793">(BG317*$D317*$E317*$G317*$J317)</f>
        <v>0</v>
      </c>
      <c r="BI317" s="72">
        <v>0</v>
      </c>
      <c r="BJ317" s="71">
        <f t="shared" ref="BJ317" si="1794">(BI317*$D317*$E317*$G317*$J317)</f>
        <v>0</v>
      </c>
      <c r="BK317" s="72">
        <v>0</v>
      </c>
      <c r="BL317" s="71">
        <f t="shared" ref="BL317" si="1795">(BK317*$D317*$E317*$G317*$J317)</f>
        <v>0</v>
      </c>
      <c r="BM317" s="72"/>
      <c r="BN317" s="71">
        <f t="shared" ref="BN317" si="1796">(BM317*$D317*$E317*$G317*$J317)</f>
        <v>0</v>
      </c>
      <c r="BO317" s="72"/>
      <c r="BP317" s="71">
        <f t="shared" ref="BP317" si="1797">(BO317*$D317*$E317*$G317*$J317)</f>
        <v>0</v>
      </c>
      <c r="BQ317" s="72"/>
      <c r="BR317" s="71">
        <f t="shared" ref="BR317" si="1798">(BQ317*$D317*$E317*$G317*$J317)</f>
        <v>0</v>
      </c>
      <c r="BS317" s="72"/>
      <c r="BT317" s="71">
        <f t="shared" ref="BT317" si="1799">(BS317*$D317*$E317*$G317*$J317)</f>
        <v>0</v>
      </c>
      <c r="BU317" s="72"/>
      <c r="BV317" s="71">
        <f t="shared" ref="BV317" si="1800">(BU317*$D317*$E317*$G317*$J317)</f>
        <v>0</v>
      </c>
      <c r="BW317" s="72">
        <v>5</v>
      </c>
      <c r="BX317" s="71">
        <f t="shared" ref="BX317" si="1801">(BW317*$D317*$E317*$G317*$J317)</f>
        <v>228908.4</v>
      </c>
      <c r="BY317" s="72"/>
      <c r="BZ317" s="79">
        <f t="shared" ref="BZ317" si="1802">(BY317*$D317*$E317*$G317*$J317)</f>
        <v>0</v>
      </c>
      <c r="CA317" s="72">
        <v>0</v>
      </c>
      <c r="CB317" s="71">
        <f t="shared" ref="CB317" si="1803">(CA317*$D317*$E317*$G317*$I317)</f>
        <v>0</v>
      </c>
      <c r="CC317" s="72">
        <v>0</v>
      </c>
      <c r="CD317" s="71">
        <f t="shared" ref="CD317" si="1804">(CC317*$D317*$E317*$G317*$I317)</f>
        <v>0</v>
      </c>
      <c r="CE317" s="72">
        <v>15</v>
      </c>
      <c r="CF317" s="71">
        <f t="shared" ref="CF317" si="1805">(CE317*$D317*$E317*$G317*$I317)</f>
        <v>572271</v>
      </c>
      <c r="CG317" s="72"/>
      <c r="CH317" s="72">
        <f t="shared" ref="CH317" si="1806">(CG317*$D317*$E317*$G317*$I317)</f>
        <v>0</v>
      </c>
      <c r="CI317" s="72"/>
      <c r="CJ317" s="71">
        <f t="shared" ref="CJ317" si="1807">(CI317*$D317*$E317*$G317*$J317)</f>
        <v>0</v>
      </c>
      <c r="CK317" s="72">
        <v>0</v>
      </c>
      <c r="CL317" s="71">
        <f t="shared" ref="CL317" si="1808">(CK317*$D317*$E317*$G317*$I317)</f>
        <v>0</v>
      </c>
      <c r="CM317" s="72"/>
      <c r="CN317" s="71">
        <f t="shared" ref="CN317" si="1809">(CM317*$D317*$E317*$G317*$I317)</f>
        <v>0</v>
      </c>
      <c r="CO317" s="72"/>
      <c r="CP317" s="71">
        <f t="shared" ref="CP317" si="1810">(CO317*$D317*$E317*$G317*$I317)</f>
        <v>0</v>
      </c>
      <c r="CQ317" s="72"/>
      <c r="CR317" s="71">
        <f t="shared" ref="CR317" si="1811">(CQ317*$D317*$E317*$G317*$I317)</f>
        <v>0</v>
      </c>
      <c r="CS317" s="72"/>
      <c r="CT317" s="71">
        <f t="shared" ref="CT317" si="1812">(CS317*$D317*$E317*$G317*$I317)</f>
        <v>0</v>
      </c>
      <c r="CU317" s="72">
        <v>0</v>
      </c>
      <c r="CV317" s="71">
        <f t="shared" ref="CV317" si="1813">(CU317*$D317*$E317*$G317*$J317)</f>
        <v>0</v>
      </c>
      <c r="CW317" s="86"/>
      <c r="CX317" s="71">
        <f t="shared" ref="CX317" si="1814">(CW317*$D317*$E317*$G317*$J317)</f>
        <v>0</v>
      </c>
      <c r="CY317" s="72"/>
      <c r="CZ317" s="71">
        <f t="shared" ref="CZ317" si="1815">(CY317*$D317*$E317*$G317*$I317)</f>
        <v>0</v>
      </c>
      <c r="DA317" s="72">
        <v>0</v>
      </c>
      <c r="DB317" s="77">
        <f t="shared" ref="DB317" si="1816">(DA317*$D317*$E317*$G317*$J317)</f>
        <v>0</v>
      </c>
      <c r="DC317" s="72">
        <v>0</v>
      </c>
      <c r="DD317" s="71">
        <f t="shared" ref="DD317" si="1817">(DC317*$D317*$E317*$G317*$J317)</f>
        <v>0</v>
      </c>
      <c r="DE317" s="87"/>
      <c r="DF317" s="71">
        <f t="shared" ref="DF317" si="1818">(DE317*$D317*$E317*$G317*$J317)</f>
        <v>0</v>
      </c>
      <c r="DG317" s="72"/>
      <c r="DH317" s="71">
        <f t="shared" ref="DH317" si="1819">(DG317*$D317*$E317*$G317*$J317)</f>
        <v>0</v>
      </c>
      <c r="DI317" s="72"/>
      <c r="DJ317" s="71">
        <f t="shared" ref="DJ317" si="1820">(DI317*$D317*$E317*$G317*$K317)</f>
        <v>0</v>
      </c>
      <c r="DK317" s="72"/>
      <c r="DL317" s="79">
        <f t="shared" ref="DL317" si="1821">(DK317*$D317*$E317*$G317*$L317)</f>
        <v>0</v>
      </c>
      <c r="DM317" s="81">
        <f t="shared" si="1666"/>
        <v>278</v>
      </c>
      <c r="DN317" s="79">
        <f t="shared" si="1666"/>
        <v>11514092.519999998</v>
      </c>
    </row>
    <row r="318" spans="1:118" ht="22.5" customHeight="1" x14ac:dyDescent="0.25">
      <c r="A318" s="82">
        <v>32</v>
      </c>
      <c r="B318" s="146"/>
      <c r="C318" s="144" t="s">
        <v>442</v>
      </c>
      <c r="D318" s="66">
        <v>22900</v>
      </c>
      <c r="E318" s="147">
        <v>1.2</v>
      </c>
      <c r="F318" s="147"/>
      <c r="G318" s="67">
        <v>1</v>
      </c>
      <c r="H318" s="68"/>
      <c r="I318" s="66">
        <v>1.4</v>
      </c>
      <c r="J318" s="66">
        <v>1.68</v>
      </c>
      <c r="K318" s="66">
        <v>2.23</v>
      </c>
      <c r="L318" s="69">
        <v>2.57</v>
      </c>
      <c r="M318" s="92">
        <f>SUM(M319:M336)</f>
        <v>840</v>
      </c>
      <c r="N318" s="92">
        <f t="shared" ref="N318:BY318" si="1822">SUM(N319:N336)</f>
        <v>45268142.920000002</v>
      </c>
      <c r="O318" s="92">
        <f t="shared" si="1822"/>
        <v>561</v>
      </c>
      <c r="P318" s="92">
        <f t="shared" si="1822"/>
        <v>29064602.139999993</v>
      </c>
      <c r="Q318" s="92">
        <f t="shared" si="1822"/>
        <v>191</v>
      </c>
      <c r="R318" s="92">
        <f t="shared" si="1822"/>
        <v>11130654.920000002</v>
      </c>
      <c r="S318" s="92">
        <f t="shared" si="1822"/>
        <v>63</v>
      </c>
      <c r="T318" s="92">
        <f t="shared" si="1822"/>
        <v>3054023.5774999997</v>
      </c>
      <c r="U318" s="92">
        <f t="shared" si="1822"/>
        <v>88</v>
      </c>
      <c r="V318" s="92">
        <f t="shared" si="1822"/>
        <v>4997897.5200000005</v>
      </c>
      <c r="W318" s="92">
        <f t="shared" si="1822"/>
        <v>0</v>
      </c>
      <c r="X318" s="92">
        <f t="shared" si="1822"/>
        <v>0</v>
      </c>
      <c r="Y318" s="92">
        <f t="shared" si="1822"/>
        <v>0</v>
      </c>
      <c r="Z318" s="92">
        <f t="shared" si="1822"/>
        <v>0</v>
      </c>
      <c r="AA318" s="92">
        <f t="shared" si="1822"/>
        <v>0</v>
      </c>
      <c r="AB318" s="92">
        <f t="shared" si="1822"/>
        <v>0</v>
      </c>
      <c r="AC318" s="92">
        <f t="shared" si="1822"/>
        <v>230</v>
      </c>
      <c r="AD318" s="92">
        <f t="shared" si="1822"/>
        <v>11501396.76</v>
      </c>
      <c r="AE318" s="92">
        <f t="shared" si="1822"/>
        <v>0</v>
      </c>
      <c r="AF318" s="92">
        <f t="shared" si="1822"/>
        <v>0</v>
      </c>
      <c r="AG318" s="92">
        <f t="shared" si="1822"/>
        <v>0</v>
      </c>
      <c r="AH318" s="92">
        <f t="shared" si="1822"/>
        <v>0</v>
      </c>
      <c r="AI318" s="92">
        <f t="shared" si="1822"/>
        <v>495</v>
      </c>
      <c r="AJ318" s="92">
        <f t="shared" si="1822"/>
        <v>22443090.039999999</v>
      </c>
      <c r="AK318" s="92">
        <f t="shared" si="1822"/>
        <v>63</v>
      </c>
      <c r="AL318" s="92">
        <f t="shared" si="1822"/>
        <v>4636722.3840000005</v>
      </c>
      <c r="AM318" s="92">
        <f t="shared" si="1822"/>
        <v>35</v>
      </c>
      <c r="AN318" s="92">
        <f t="shared" si="1822"/>
        <v>1789717.44</v>
      </c>
      <c r="AO318" s="92">
        <v>0</v>
      </c>
      <c r="AP318" s="92">
        <f t="shared" si="1822"/>
        <v>0</v>
      </c>
      <c r="AQ318" s="92">
        <f t="shared" si="1822"/>
        <v>2</v>
      </c>
      <c r="AR318" s="92">
        <f t="shared" si="1822"/>
        <v>60753.69999999999</v>
      </c>
      <c r="AS318" s="92">
        <f t="shared" si="1822"/>
        <v>1325</v>
      </c>
      <c r="AT318" s="92">
        <f t="shared" si="1822"/>
        <v>57923683.649999984</v>
      </c>
      <c r="AU318" s="92">
        <f t="shared" si="1822"/>
        <v>0</v>
      </c>
      <c r="AV318" s="92">
        <f t="shared" si="1822"/>
        <v>0</v>
      </c>
      <c r="AW318" s="92">
        <f t="shared" si="1822"/>
        <v>0</v>
      </c>
      <c r="AX318" s="92">
        <f t="shared" si="1822"/>
        <v>0</v>
      </c>
      <c r="AY318" s="92">
        <f t="shared" si="1822"/>
        <v>0</v>
      </c>
      <c r="AZ318" s="92">
        <f t="shared" si="1822"/>
        <v>0</v>
      </c>
      <c r="BA318" s="92">
        <f t="shared" si="1822"/>
        <v>67</v>
      </c>
      <c r="BB318" s="92">
        <f t="shared" si="1822"/>
        <v>1924561.7999999998</v>
      </c>
      <c r="BC318" s="92">
        <f t="shared" si="1822"/>
        <v>69</v>
      </c>
      <c r="BD318" s="92">
        <f t="shared" si="1822"/>
        <v>2400460.44</v>
      </c>
      <c r="BE318" s="92">
        <f t="shared" si="1822"/>
        <v>290</v>
      </c>
      <c r="BF318" s="92">
        <f t="shared" si="1822"/>
        <v>12763855.439999998</v>
      </c>
      <c r="BG318" s="92">
        <f t="shared" si="1822"/>
        <v>765</v>
      </c>
      <c r="BH318" s="92">
        <f t="shared" si="1822"/>
        <v>35144171.999999993</v>
      </c>
      <c r="BI318" s="92">
        <f t="shared" si="1822"/>
        <v>0</v>
      </c>
      <c r="BJ318" s="92">
        <f t="shared" si="1822"/>
        <v>0</v>
      </c>
      <c r="BK318" s="92">
        <f t="shared" si="1822"/>
        <v>0</v>
      </c>
      <c r="BL318" s="92">
        <f t="shared" si="1822"/>
        <v>0</v>
      </c>
      <c r="BM318" s="92">
        <f t="shared" si="1822"/>
        <v>259</v>
      </c>
      <c r="BN318" s="92">
        <f t="shared" si="1822"/>
        <v>12398794.632000003</v>
      </c>
      <c r="BO318" s="92">
        <f t="shared" si="1822"/>
        <v>65</v>
      </c>
      <c r="BP318" s="92">
        <f t="shared" si="1822"/>
        <v>2632638.9599999995</v>
      </c>
      <c r="BQ318" s="92">
        <f t="shared" si="1822"/>
        <v>43</v>
      </c>
      <c r="BR318" s="92">
        <f t="shared" si="1822"/>
        <v>2029590.3599999999</v>
      </c>
      <c r="BS318" s="92">
        <f t="shared" si="1822"/>
        <v>0</v>
      </c>
      <c r="BT318" s="92">
        <f t="shared" si="1822"/>
        <v>0</v>
      </c>
      <c r="BU318" s="92">
        <f t="shared" si="1822"/>
        <v>78</v>
      </c>
      <c r="BV318" s="92">
        <f t="shared" si="1822"/>
        <v>4146896.8799999994</v>
      </c>
      <c r="BW318" s="92">
        <f t="shared" si="1822"/>
        <v>146</v>
      </c>
      <c r="BX318" s="92">
        <f t="shared" si="1822"/>
        <v>6158982.4800000004</v>
      </c>
      <c r="BY318" s="92">
        <f t="shared" si="1822"/>
        <v>71</v>
      </c>
      <c r="BZ318" s="92">
        <f t="shared" ref="BZ318:DN318" si="1823">SUM(BZ319:BZ336)</f>
        <v>3818346</v>
      </c>
      <c r="CA318" s="92">
        <f t="shared" si="1823"/>
        <v>0</v>
      </c>
      <c r="CB318" s="92">
        <f t="shared" si="1823"/>
        <v>0</v>
      </c>
      <c r="CC318" s="92">
        <f t="shared" si="1823"/>
        <v>0</v>
      </c>
      <c r="CD318" s="92">
        <f t="shared" si="1823"/>
        <v>0</v>
      </c>
      <c r="CE318" s="92">
        <f t="shared" si="1823"/>
        <v>64</v>
      </c>
      <c r="CF318" s="92">
        <f t="shared" si="1823"/>
        <v>2285236.7999999998</v>
      </c>
      <c r="CG318" s="92">
        <f t="shared" si="1823"/>
        <v>0</v>
      </c>
      <c r="CH318" s="92">
        <f t="shared" si="1823"/>
        <v>0</v>
      </c>
      <c r="CI318" s="92">
        <f t="shared" si="1823"/>
        <v>0</v>
      </c>
      <c r="CJ318" s="92">
        <f t="shared" si="1823"/>
        <v>0</v>
      </c>
      <c r="CK318" s="92">
        <f t="shared" si="1823"/>
        <v>0</v>
      </c>
      <c r="CL318" s="92">
        <f t="shared" si="1823"/>
        <v>0</v>
      </c>
      <c r="CM318" s="92">
        <f t="shared" si="1823"/>
        <v>0</v>
      </c>
      <c r="CN318" s="92">
        <f t="shared" si="1823"/>
        <v>0</v>
      </c>
      <c r="CO318" s="92">
        <f t="shared" si="1823"/>
        <v>48</v>
      </c>
      <c r="CP318" s="92">
        <f t="shared" si="1823"/>
        <v>1322571.18</v>
      </c>
      <c r="CQ318" s="92">
        <f t="shared" si="1823"/>
        <v>49</v>
      </c>
      <c r="CR318" s="92">
        <f t="shared" si="1823"/>
        <v>1532400.6739999996</v>
      </c>
      <c r="CS318" s="92">
        <f t="shared" si="1823"/>
        <v>109</v>
      </c>
      <c r="CT318" s="92">
        <f t="shared" si="1823"/>
        <v>3288390.9939999999</v>
      </c>
      <c r="CU318" s="92">
        <f t="shared" si="1823"/>
        <v>0</v>
      </c>
      <c r="CV318" s="92">
        <f t="shared" si="1823"/>
        <v>0</v>
      </c>
      <c r="CW318" s="92">
        <f t="shared" si="1823"/>
        <v>7</v>
      </c>
      <c r="CX318" s="92">
        <f t="shared" si="1823"/>
        <v>335860.56</v>
      </c>
      <c r="CY318" s="92">
        <f t="shared" si="1823"/>
        <v>0</v>
      </c>
      <c r="CZ318" s="92">
        <f t="shared" si="1823"/>
        <v>0</v>
      </c>
      <c r="DA318" s="92">
        <f t="shared" si="1823"/>
        <v>0</v>
      </c>
      <c r="DB318" s="95">
        <f t="shared" si="1823"/>
        <v>0</v>
      </c>
      <c r="DC318" s="92">
        <f t="shared" si="1823"/>
        <v>26</v>
      </c>
      <c r="DD318" s="92">
        <f t="shared" si="1823"/>
        <v>1106070</v>
      </c>
      <c r="DE318" s="96">
        <f t="shared" si="1823"/>
        <v>0</v>
      </c>
      <c r="DF318" s="92">
        <f t="shared" si="1823"/>
        <v>0</v>
      </c>
      <c r="DG318" s="92">
        <f t="shared" si="1823"/>
        <v>65</v>
      </c>
      <c r="DH318" s="92">
        <f t="shared" si="1823"/>
        <v>2564401.1735999999</v>
      </c>
      <c r="DI318" s="92">
        <v>0</v>
      </c>
      <c r="DJ318" s="92">
        <f t="shared" si="1823"/>
        <v>0</v>
      </c>
      <c r="DK318" s="92">
        <f t="shared" si="1823"/>
        <v>24</v>
      </c>
      <c r="DL318" s="92">
        <f t="shared" si="1823"/>
        <v>1368449.956</v>
      </c>
      <c r="DM318" s="92">
        <f t="shared" si="1823"/>
        <v>6138</v>
      </c>
      <c r="DN318" s="92">
        <f t="shared" si="1823"/>
        <v>289092365.3811</v>
      </c>
    </row>
    <row r="319" spans="1:118" ht="30" customHeight="1" x14ac:dyDescent="0.25">
      <c r="A319" s="82"/>
      <c r="B319" s="83">
        <v>274</v>
      </c>
      <c r="C319" s="65" t="s">
        <v>443</v>
      </c>
      <c r="D319" s="66">
        <v>22900</v>
      </c>
      <c r="E319" s="84">
        <v>1.1499999999999999</v>
      </c>
      <c r="F319" s="84"/>
      <c r="G319" s="67">
        <v>1</v>
      </c>
      <c r="H319" s="68"/>
      <c r="I319" s="66">
        <v>1.4</v>
      </c>
      <c r="J319" s="66">
        <v>1.68</v>
      </c>
      <c r="K319" s="66">
        <v>2.23</v>
      </c>
      <c r="L319" s="69">
        <v>2.57</v>
      </c>
      <c r="M319" s="72">
        <v>17</v>
      </c>
      <c r="N319" s="71">
        <f t="shared" si="1503"/>
        <v>689450.29999999993</v>
      </c>
      <c r="O319" s="72">
        <v>50</v>
      </c>
      <c r="P319" s="72">
        <f t="shared" ref="P319:P328" si="1824">(O319*$D319*$E319*$G319*$I319*$P$12)</f>
        <v>2027795</v>
      </c>
      <c r="Q319" s="72">
        <v>3</v>
      </c>
      <c r="R319" s="71">
        <f t="shared" ref="R319:R328" si="1825">(Q319*$D319*$E319*$G319*$I319*$R$12)</f>
        <v>121667.70000000001</v>
      </c>
      <c r="S319" s="72"/>
      <c r="T319" s="71">
        <f t="shared" ref="T319:T328" si="1826">(S319/12*7*$D319*$E319*$G319*$I319*$T$12)+(S319/12*5*$D319*$E319*$G319*$I319*$T$13)</f>
        <v>0</v>
      </c>
      <c r="U319" s="72"/>
      <c r="V319" s="71">
        <f t="shared" ref="V319:V328" si="1827">(U319*$D319*$E319*$G319*$I319*$V$12)</f>
        <v>0</v>
      </c>
      <c r="W319" s="72">
        <v>0</v>
      </c>
      <c r="X319" s="71">
        <f t="shared" ref="X319:X328" si="1828">(W319*$D319*$E319*$G319*$I319*$X$12)</f>
        <v>0</v>
      </c>
      <c r="Y319" s="72"/>
      <c r="Z319" s="71">
        <f t="shared" ref="Z319:Z328" si="1829">(Y319*$D319*$E319*$G319*$I319*$Z$12)</f>
        <v>0</v>
      </c>
      <c r="AA319" s="72">
        <v>0</v>
      </c>
      <c r="AB319" s="71">
        <f t="shared" ref="AB319:AB328" si="1830">(AA319*$D319*$E319*$G319*$I319*$AB$12)</f>
        <v>0</v>
      </c>
      <c r="AC319" s="72">
        <v>23</v>
      </c>
      <c r="AD319" s="71">
        <f t="shared" ref="AD319:AD328" si="1831">(AC319*$D319*$E319*$G319*$I319*$AD$12)</f>
        <v>932785.70000000007</v>
      </c>
      <c r="AE319" s="72">
        <v>0</v>
      </c>
      <c r="AF319" s="71">
        <f t="shared" ref="AF319:AF328" si="1832">(AE319*$D319*$E319*$G319*$I319*$AF$12)</f>
        <v>0</v>
      </c>
      <c r="AG319" s="74"/>
      <c r="AH319" s="71">
        <f t="shared" ref="AH319:AH328" si="1833">(AG319*$D319*$E319*$G319*$I319*$AH$12)</f>
        <v>0</v>
      </c>
      <c r="AI319" s="72">
        <v>23</v>
      </c>
      <c r="AJ319" s="71">
        <f t="shared" ref="AJ319:AJ328" si="1834">(AI319*$D319*$E319*$G319*$I319*$AJ$12)</f>
        <v>932785.70000000007</v>
      </c>
      <c r="AK319" s="85"/>
      <c r="AL319" s="71">
        <f t="shared" ref="AL319:AL328" si="1835">(AK319*$D319*$E319*$G319*$J319*$AL$12)</f>
        <v>0</v>
      </c>
      <c r="AM319" s="72"/>
      <c r="AN319" s="77">
        <f t="shared" ref="AN319:AN328" si="1836">(AM319*$D319*$E319*$G319*$J319*$AN$12)</f>
        <v>0</v>
      </c>
      <c r="AO319" s="72"/>
      <c r="AP319" s="71">
        <f t="shared" ref="AP319:AP328" si="1837">(AO319*$D319*$E319*$G319*$I319*$AP$12)</f>
        <v>0</v>
      </c>
      <c r="AQ319" s="72">
        <v>1</v>
      </c>
      <c r="AR319" s="72">
        <f t="shared" ref="AR319:AR328" si="1838">(AQ319*$D319*$E319*$G319*$I319*$AR$12)</f>
        <v>33182.099999999991</v>
      </c>
      <c r="AS319" s="72">
        <v>80</v>
      </c>
      <c r="AT319" s="72">
        <f t="shared" ref="AT319:AT328" si="1839">(AS319*$D319*$E319*$G319*$I319*$AT$12)</f>
        <v>3391947.9999999995</v>
      </c>
      <c r="AU319" s="72">
        <v>0</v>
      </c>
      <c r="AV319" s="71">
        <f t="shared" ref="AV319:AV328" si="1840">(AU319*$D319*$E319*$G319*$I319*$AV$12)</f>
        <v>0</v>
      </c>
      <c r="AW319" s="72">
        <v>0</v>
      </c>
      <c r="AX319" s="71">
        <f t="shared" ref="AX319:AX328" si="1841">(AW319*$D319*$E319*$G319*$I319*$AX$12)</f>
        <v>0</v>
      </c>
      <c r="AY319" s="72">
        <v>0</v>
      </c>
      <c r="AZ319" s="71">
        <f t="shared" ref="AZ319:AZ328" si="1842">(AY319*$D319*$E319*$G319*$I319*$AZ$12)</f>
        <v>0</v>
      </c>
      <c r="BA319" s="72">
        <v>3</v>
      </c>
      <c r="BB319" s="71">
        <f t="shared" ref="BB319:BB328" si="1843">(BA319*$D319*$E319*$G319*$I319*$BB$12)</f>
        <v>121667.70000000001</v>
      </c>
      <c r="BC319" s="72">
        <v>4</v>
      </c>
      <c r="BD319" s="71">
        <f t="shared" ref="BD319:BD328" si="1844">(BC319*$D319*$E319*$G319*$I319*$BD$12)</f>
        <v>162223.59999999998</v>
      </c>
      <c r="BE319" s="72">
        <v>38</v>
      </c>
      <c r="BF319" s="71">
        <f t="shared" ref="BF319:BF328" si="1845">(BE319*$D319*$E319*$G319*$J319*$BF$12)</f>
        <v>1681226.3999999997</v>
      </c>
      <c r="BG319" s="72">
        <v>39</v>
      </c>
      <c r="BH319" s="71">
        <f t="shared" ref="BH319:BH328" si="1846">(BG319*$D319*$E319*$G319*$J319*$BH$12)</f>
        <v>1725469.1999999997</v>
      </c>
      <c r="BI319" s="72">
        <v>0</v>
      </c>
      <c r="BJ319" s="71">
        <f t="shared" ref="BJ319:BJ328" si="1847">(BI319*$D319*$E319*$G319*$J319*$BJ$12)</f>
        <v>0</v>
      </c>
      <c r="BK319" s="72">
        <v>0</v>
      </c>
      <c r="BL319" s="71">
        <f t="shared" ref="BL319:BL328" si="1848">(BK319*$D319*$E319*$G319*$J319*$BL$12)</f>
        <v>0</v>
      </c>
      <c r="BM319" s="72">
        <v>39</v>
      </c>
      <c r="BN319" s="71">
        <f t="shared" ref="BN319:BN328" si="1849">(BM319*$D319*$E319*$G319*$J319*$BN$12)</f>
        <v>1898016.1199999999</v>
      </c>
      <c r="BO319" s="72"/>
      <c r="BP319" s="71">
        <f t="shared" ref="BP319:BP328" si="1850">(BO319*$D319*$E319*$G319*$J319*$BP$12)</f>
        <v>0</v>
      </c>
      <c r="BQ319" s="72"/>
      <c r="BR319" s="71">
        <f t="shared" ref="BR319:BR328" si="1851">(BQ319*$D319*$E319*$G319*$J319*$BR$12)</f>
        <v>0</v>
      </c>
      <c r="BS319" s="72"/>
      <c r="BT319" s="71">
        <f t="shared" ref="BT319:BT328" si="1852">(BS319*$D319*$E319*$G319*$J319*$BT$12)</f>
        <v>0</v>
      </c>
      <c r="BU319" s="72">
        <v>19</v>
      </c>
      <c r="BV319" s="71">
        <f t="shared" ref="BV319:BV328" si="1853">(BU319*$D319*$E319*$G319*$J319*$BV$12)</f>
        <v>1050766.4999999998</v>
      </c>
      <c r="BW319" s="72">
        <v>12</v>
      </c>
      <c r="BX319" s="71">
        <f t="shared" ref="BX319:BX328" si="1854">(BW319*$D319*$E319*$G319*$J319*$BX$12)</f>
        <v>530913.6</v>
      </c>
      <c r="BY319" s="72">
        <v>9</v>
      </c>
      <c r="BZ319" s="79">
        <f t="shared" ref="BZ319:BZ328" si="1855">(BY319*$D319*$E319*$G319*$J319*$BZ$12)</f>
        <v>398185.19999999995</v>
      </c>
      <c r="CA319" s="72">
        <v>0</v>
      </c>
      <c r="CB319" s="71">
        <f t="shared" ref="CB319:CB328" si="1856">(CA319*$D319*$E319*$G319*$I319*$CB$12)</f>
        <v>0</v>
      </c>
      <c r="CC319" s="72">
        <v>0</v>
      </c>
      <c r="CD319" s="71">
        <f t="shared" ref="CD319:CD328" si="1857">(CC319*$D319*$E319*$G319*$I319*$CD$12)</f>
        <v>0</v>
      </c>
      <c r="CE319" s="72"/>
      <c r="CF319" s="71">
        <f t="shared" ref="CF319:CF328" si="1858">(CE319*$D319*$E319*$G319*$I319*$CF$12)</f>
        <v>0</v>
      </c>
      <c r="CG319" s="72"/>
      <c r="CH319" s="72">
        <f t="shared" ref="CH319:CH328" si="1859">(CG319*$D319*$E319*$G319*$I319*$CH$12)</f>
        <v>0</v>
      </c>
      <c r="CI319" s="72"/>
      <c r="CJ319" s="71">
        <f t="shared" ref="CJ319:CJ328" si="1860">(CI319*$D319*$E319*$G319*$J319*$CJ$12)</f>
        <v>0</v>
      </c>
      <c r="CK319" s="72">
        <v>0</v>
      </c>
      <c r="CL319" s="71">
        <f t="shared" ref="CL319:CL328" si="1861">(CK319*$D319*$E319*$G319*$I319*$CL$12)</f>
        <v>0</v>
      </c>
      <c r="CM319" s="72"/>
      <c r="CN319" s="71">
        <f t="shared" ref="CN319:CN328" si="1862">(CM319*$D319*$E319*$G319*$I319*$CN$12)</f>
        <v>0</v>
      </c>
      <c r="CO319" s="72"/>
      <c r="CP319" s="71">
        <f t="shared" ref="CP319:CP328" si="1863">(CO319*$D319*$E319*$G319*$I319*$CP$12)</f>
        <v>0</v>
      </c>
      <c r="CQ319" s="72">
        <v>4</v>
      </c>
      <c r="CR319" s="71">
        <f t="shared" ref="CR319:CR328" si="1864">(CQ319*$D319*$E319*$G319*$I319*$CR$12)</f>
        <v>166647.87999999995</v>
      </c>
      <c r="CS319" s="72">
        <v>9</v>
      </c>
      <c r="CT319" s="71">
        <f t="shared" ref="CT319:CT328" si="1865">(CS319*$D319*$E319*$G319*$I319*$CT$12)</f>
        <v>374957.72999999992</v>
      </c>
      <c r="CU319" s="72">
        <v>0</v>
      </c>
      <c r="CV319" s="71">
        <f t="shared" ref="CV319:CV328" si="1866">(CU319*$D319*$E319*$G319*$J319*$CV$12)</f>
        <v>0</v>
      </c>
      <c r="CW319" s="86"/>
      <c r="CX319" s="71">
        <f t="shared" ref="CX319:CX328" si="1867">(CW319*$D319*$E319*$G319*$J319*$CX$12)</f>
        <v>0</v>
      </c>
      <c r="CY319" s="72"/>
      <c r="CZ319" s="71">
        <f t="shared" ref="CZ319:CZ328" si="1868">(CY319*$D319*$E319*$G319*$I319*$CZ$12)</f>
        <v>0</v>
      </c>
      <c r="DA319" s="72">
        <v>0</v>
      </c>
      <c r="DB319" s="77">
        <f t="shared" ref="DB319:DB328" si="1869">(DA319*$D319*$E319*$G319*$J319*$DB$12)</f>
        <v>0</v>
      </c>
      <c r="DC319" s="72"/>
      <c r="DD319" s="71">
        <f t="shared" ref="DD319:DD328" si="1870">(DC319*$D319*$E319*$G319*$J319*$DD$12)</f>
        <v>0</v>
      </c>
      <c r="DE319" s="87"/>
      <c r="DF319" s="71">
        <f t="shared" ref="DF319:DF328" si="1871">(DE319*$D319*$E319*$G319*$J319*$DF$12)</f>
        <v>0</v>
      </c>
      <c r="DG319" s="72">
        <v>5</v>
      </c>
      <c r="DH319" s="71">
        <f t="shared" ref="DH319:DH328" si="1872">(DG319*$D319*$E319*$G319*$J319*$DH$12)</f>
        <v>249971.81999999998</v>
      </c>
      <c r="DI319" s="72"/>
      <c r="DJ319" s="71">
        <f t="shared" ref="DJ319:DJ328" si="1873">(DI319*$D319*$E319*$G319*$K319*$DJ$12)</f>
        <v>0</v>
      </c>
      <c r="DK319" s="72">
        <v>3</v>
      </c>
      <c r="DL319" s="79">
        <f t="shared" ref="DL319:DL328" si="1874">(DK319*$D319*$E319*$G319*$L319*$DL$12)</f>
        <v>243651.41999999995</v>
      </c>
      <c r="DM319" s="81">
        <f t="shared" ref="DM319:DN336" si="1875">SUM(M319,O319,Q319,S319,U319,W319,Y319,AA319,AC319,AE319,AG319,AI319,AK319,AO319,AQ319,CE319,AS319,AU319,AW319,AY319,BA319,CI319,BC319,BE319,BG319,BK319,AM319,BM319,BO319,BQ319,BS319,BU319,BW319,BY319,CA319,CC319,CG319,CK319,CM319,CO319,CQ319,CS319,CU319,CW319,BI319,CY319,DA319,DC319,DE319,DG319,DI319,DK319)</f>
        <v>381</v>
      </c>
      <c r="DN319" s="79">
        <f t="shared" si="1875"/>
        <v>16733311.67</v>
      </c>
    </row>
    <row r="320" spans="1:118" ht="30" customHeight="1" x14ac:dyDescent="0.25">
      <c r="A320" s="82"/>
      <c r="B320" s="83">
        <v>275</v>
      </c>
      <c r="C320" s="65" t="s">
        <v>444</v>
      </c>
      <c r="D320" s="66">
        <v>22900</v>
      </c>
      <c r="E320" s="84">
        <v>1.43</v>
      </c>
      <c r="F320" s="84"/>
      <c r="G320" s="67">
        <v>1</v>
      </c>
      <c r="H320" s="68"/>
      <c r="I320" s="66">
        <v>1.4</v>
      </c>
      <c r="J320" s="66">
        <v>1.68</v>
      </c>
      <c r="K320" s="66">
        <v>2.23</v>
      </c>
      <c r="L320" s="69">
        <v>2.57</v>
      </c>
      <c r="M320" s="72">
        <v>269</v>
      </c>
      <c r="N320" s="71">
        <f>(M320*$D320*$E320*$G320*$I320*$N$12)</f>
        <v>13565772.220000001</v>
      </c>
      <c r="O320" s="72">
        <v>57</v>
      </c>
      <c r="P320" s="72">
        <f t="shared" si="1824"/>
        <v>2874531.6599999997</v>
      </c>
      <c r="Q320" s="72"/>
      <c r="R320" s="71">
        <f t="shared" si="1825"/>
        <v>0</v>
      </c>
      <c r="S320" s="72"/>
      <c r="T320" s="71">
        <f t="shared" si="1826"/>
        <v>0</v>
      </c>
      <c r="U320" s="72"/>
      <c r="V320" s="71">
        <f t="shared" si="1827"/>
        <v>0</v>
      </c>
      <c r="W320" s="72">
        <v>0</v>
      </c>
      <c r="X320" s="71">
        <f t="shared" si="1828"/>
        <v>0</v>
      </c>
      <c r="Y320" s="72"/>
      <c r="Z320" s="71">
        <f t="shared" si="1829"/>
        <v>0</v>
      </c>
      <c r="AA320" s="72">
        <v>0</v>
      </c>
      <c r="AB320" s="71">
        <f t="shared" si="1830"/>
        <v>0</v>
      </c>
      <c r="AC320" s="72">
        <v>37</v>
      </c>
      <c r="AD320" s="71">
        <f t="shared" si="1831"/>
        <v>1865924.06</v>
      </c>
      <c r="AE320" s="72">
        <v>0</v>
      </c>
      <c r="AF320" s="71">
        <f t="shared" si="1832"/>
        <v>0</v>
      </c>
      <c r="AG320" s="74"/>
      <c r="AH320" s="71">
        <f t="shared" si="1833"/>
        <v>0</v>
      </c>
      <c r="AI320" s="72">
        <v>75</v>
      </c>
      <c r="AJ320" s="71">
        <f t="shared" si="1834"/>
        <v>3782278.5000000005</v>
      </c>
      <c r="AK320" s="86">
        <v>5</v>
      </c>
      <c r="AL320" s="71">
        <f t="shared" si="1835"/>
        <v>302582.28000000003</v>
      </c>
      <c r="AM320" s="72">
        <v>10</v>
      </c>
      <c r="AN320" s="77">
        <f t="shared" si="1836"/>
        <v>605164.56000000006</v>
      </c>
      <c r="AO320" s="72"/>
      <c r="AP320" s="71">
        <f t="shared" si="1837"/>
        <v>0</v>
      </c>
      <c r="AQ320" s="72"/>
      <c r="AR320" s="72">
        <f t="shared" si="1838"/>
        <v>0</v>
      </c>
      <c r="AS320" s="72">
        <v>285</v>
      </c>
      <c r="AT320" s="72">
        <f t="shared" si="1839"/>
        <v>15025960.949999999</v>
      </c>
      <c r="AU320" s="72">
        <v>0</v>
      </c>
      <c r="AV320" s="71">
        <f t="shared" si="1840"/>
        <v>0</v>
      </c>
      <c r="AW320" s="72">
        <v>0</v>
      </c>
      <c r="AX320" s="71">
        <f t="shared" si="1841"/>
        <v>0</v>
      </c>
      <c r="AY320" s="72">
        <v>0</v>
      </c>
      <c r="AZ320" s="71">
        <f t="shared" si="1842"/>
        <v>0</v>
      </c>
      <c r="BA320" s="72"/>
      <c r="BB320" s="71">
        <f t="shared" si="1843"/>
        <v>0</v>
      </c>
      <c r="BC320" s="72"/>
      <c r="BD320" s="71">
        <f t="shared" si="1844"/>
        <v>0</v>
      </c>
      <c r="BE320" s="72">
        <v>15</v>
      </c>
      <c r="BF320" s="71">
        <f t="shared" si="1845"/>
        <v>825224.4</v>
      </c>
      <c r="BG320" s="72">
        <v>160</v>
      </c>
      <c r="BH320" s="71">
        <f t="shared" si="1846"/>
        <v>8802393.5999999996</v>
      </c>
      <c r="BI320" s="72">
        <v>0</v>
      </c>
      <c r="BJ320" s="71">
        <f t="shared" si="1847"/>
        <v>0</v>
      </c>
      <c r="BK320" s="72">
        <v>0</v>
      </c>
      <c r="BL320" s="71">
        <f t="shared" si="1848"/>
        <v>0</v>
      </c>
      <c r="BM320" s="72">
        <v>17</v>
      </c>
      <c r="BN320" s="71">
        <f t="shared" si="1849"/>
        <v>1028779.752</v>
      </c>
      <c r="BO320" s="72"/>
      <c r="BP320" s="71">
        <f t="shared" si="1850"/>
        <v>0</v>
      </c>
      <c r="BQ320" s="72">
        <v>1</v>
      </c>
      <c r="BR320" s="71">
        <f t="shared" si="1851"/>
        <v>68768.7</v>
      </c>
      <c r="BS320" s="72"/>
      <c r="BT320" s="71">
        <f t="shared" si="1852"/>
        <v>0</v>
      </c>
      <c r="BU320" s="72"/>
      <c r="BV320" s="71">
        <f t="shared" si="1853"/>
        <v>0</v>
      </c>
      <c r="BW320" s="72">
        <v>19</v>
      </c>
      <c r="BX320" s="71">
        <f t="shared" si="1854"/>
        <v>1045284.24</v>
      </c>
      <c r="BY320" s="72">
        <v>1</v>
      </c>
      <c r="BZ320" s="79">
        <f t="shared" si="1855"/>
        <v>55014.96</v>
      </c>
      <c r="CA320" s="72">
        <v>0</v>
      </c>
      <c r="CB320" s="71">
        <f t="shared" si="1856"/>
        <v>0</v>
      </c>
      <c r="CC320" s="72">
        <v>0</v>
      </c>
      <c r="CD320" s="71">
        <f t="shared" si="1857"/>
        <v>0</v>
      </c>
      <c r="CE320" s="72">
        <v>21</v>
      </c>
      <c r="CF320" s="71">
        <f t="shared" si="1858"/>
        <v>962761.79999999993</v>
      </c>
      <c r="CG320" s="72"/>
      <c r="CH320" s="72">
        <f t="shared" si="1859"/>
        <v>0</v>
      </c>
      <c r="CI320" s="72"/>
      <c r="CJ320" s="71">
        <f t="shared" si="1860"/>
        <v>0</v>
      </c>
      <c r="CK320" s="72">
        <v>0</v>
      </c>
      <c r="CL320" s="71">
        <f t="shared" si="1861"/>
        <v>0</v>
      </c>
      <c r="CM320" s="72"/>
      <c r="CN320" s="71">
        <f t="shared" si="1862"/>
        <v>0</v>
      </c>
      <c r="CO320" s="72"/>
      <c r="CP320" s="71">
        <f t="shared" si="1863"/>
        <v>0</v>
      </c>
      <c r="CQ320" s="72"/>
      <c r="CR320" s="71">
        <f t="shared" si="1864"/>
        <v>0</v>
      </c>
      <c r="CS320" s="72"/>
      <c r="CT320" s="71">
        <f t="shared" si="1865"/>
        <v>0</v>
      </c>
      <c r="CU320" s="72">
        <v>0</v>
      </c>
      <c r="CV320" s="71">
        <f t="shared" si="1866"/>
        <v>0</v>
      </c>
      <c r="CW320" s="86"/>
      <c r="CX320" s="71">
        <f t="shared" si="1867"/>
        <v>0</v>
      </c>
      <c r="CY320" s="72"/>
      <c r="CZ320" s="71">
        <f t="shared" si="1868"/>
        <v>0</v>
      </c>
      <c r="DA320" s="72">
        <v>0</v>
      </c>
      <c r="DB320" s="77">
        <f t="shared" si="1869"/>
        <v>0</v>
      </c>
      <c r="DC320" s="72">
        <v>7</v>
      </c>
      <c r="DD320" s="71">
        <f t="shared" si="1870"/>
        <v>385104.72</v>
      </c>
      <c r="DE320" s="87"/>
      <c r="DF320" s="71">
        <f t="shared" si="1871"/>
        <v>0</v>
      </c>
      <c r="DG320" s="72">
        <v>4</v>
      </c>
      <c r="DH320" s="71">
        <f t="shared" si="1872"/>
        <v>248667.61919999999</v>
      </c>
      <c r="DI320" s="72"/>
      <c r="DJ320" s="71">
        <f t="shared" si="1873"/>
        <v>0</v>
      </c>
      <c r="DK320" s="72"/>
      <c r="DL320" s="79">
        <f t="shared" si="1874"/>
        <v>0</v>
      </c>
      <c r="DM320" s="81">
        <f t="shared" si="1875"/>
        <v>983</v>
      </c>
      <c r="DN320" s="79">
        <f t="shared" si="1875"/>
        <v>51444214.021200001</v>
      </c>
    </row>
    <row r="321" spans="1:118" ht="30" customHeight="1" x14ac:dyDescent="0.25">
      <c r="A321" s="82"/>
      <c r="B321" s="83">
        <v>276</v>
      </c>
      <c r="C321" s="65" t="s">
        <v>445</v>
      </c>
      <c r="D321" s="66">
        <v>22900</v>
      </c>
      <c r="E321" s="84">
        <v>3</v>
      </c>
      <c r="F321" s="84"/>
      <c r="G321" s="67">
        <v>1</v>
      </c>
      <c r="H321" s="68"/>
      <c r="I321" s="66">
        <v>1.4</v>
      </c>
      <c r="J321" s="66">
        <v>1.68</v>
      </c>
      <c r="K321" s="66">
        <v>2.23</v>
      </c>
      <c r="L321" s="69">
        <v>2.57</v>
      </c>
      <c r="M321" s="72">
        <v>54</v>
      </c>
      <c r="N321" s="71">
        <f t="shared" si="1503"/>
        <v>5713092</v>
      </c>
      <c r="O321" s="72">
        <v>16</v>
      </c>
      <c r="P321" s="72">
        <f t="shared" si="1824"/>
        <v>1692768.0000000002</v>
      </c>
      <c r="Q321" s="72"/>
      <c r="R321" s="71">
        <f t="shared" si="1825"/>
        <v>0</v>
      </c>
      <c r="S321" s="72"/>
      <c r="T321" s="71">
        <f t="shared" si="1826"/>
        <v>0</v>
      </c>
      <c r="U321" s="72"/>
      <c r="V321" s="71">
        <f t="shared" si="1827"/>
        <v>0</v>
      </c>
      <c r="W321" s="72"/>
      <c r="X321" s="71">
        <f t="shared" si="1828"/>
        <v>0</v>
      </c>
      <c r="Y321" s="72"/>
      <c r="Z321" s="71">
        <f t="shared" si="1829"/>
        <v>0</v>
      </c>
      <c r="AA321" s="72"/>
      <c r="AB321" s="71">
        <f t="shared" si="1830"/>
        <v>0</v>
      </c>
      <c r="AC321" s="72">
        <v>29</v>
      </c>
      <c r="AD321" s="71">
        <f t="shared" si="1831"/>
        <v>3068142.0000000005</v>
      </c>
      <c r="AE321" s="72"/>
      <c r="AF321" s="71">
        <f t="shared" si="1832"/>
        <v>0</v>
      </c>
      <c r="AG321" s="74"/>
      <c r="AH321" s="71">
        <f t="shared" si="1833"/>
        <v>0</v>
      </c>
      <c r="AI321" s="72">
        <v>31</v>
      </c>
      <c r="AJ321" s="71">
        <f t="shared" si="1834"/>
        <v>3279738.0000000005</v>
      </c>
      <c r="AK321" s="85"/>
      <c r="AL321" s="71">
        <f t="shared" si="1835"/>
        <v>0</v>
      </c>
      <c r="AM321" s="72"/>
      <c r="AN321" s="77">
        <f t="shared" si="1836"/>
        <v>0</v>
      </c>
      <c r="AO321" s="72"/>
      <c r="AP321" s="71">
        <f t="shared" si="1837"/>
        <v>0</v>
      </c>
      <c r="AQ321" s="72"/>
      <c r="AR321" s="72">
        <f t="shared" si="1838"/>
        <v>0</v>
      </c>
      <c r="AS321" s="72">
        <v>10</v>
      </c>
      <c r="AT321" s="72">
        <f t="shared" si="1839"/>
        <v>1106069.9999999998</v>
      </c>
      <c r="AU321" s="72"/>
      <c r="AV321" s="71">
        <f t="shared" si="1840"/>
        <v>0</v>
      </c>
      <c r="AW321" s="72"/>
      <c r="AX321" s="71">
        <f t="shared" si="1841"/>
        <v>0</v>
      </c>
      <c r="AY321" s="72"/>
      <c r="AZ321" s="71">
        <f t="shared" si="1842"/>
        <v>0</v>
      </c>
      <c r="BA321" s="72"/>
      <c r="BB321" s="71">
        <f t="shared" si="1843"/>
        <v>0</v>
      </c>
      <c r="BC321" s="72"/>
      <c r="BD321" s="71">
        <f t="shared" si="1844"/>
        <v>0</v>
      </c>
      <c r="BE321" s="72">
        <v>10</v>
      </c>
      <c r="BF321" s="71">
        <f t="shared" si="1845"/>
        <v>1154160</v>
      </c>
      <c r="BG321" s="72">
        <v>9</v>
      </c>
      <c r="BH321" s="71">
        <f t="shared" si="1846"/>
        <v>1038744</v>
      </c>
      <c r="BI321" s="72"/>
      <c r="BJ321" s="71">
        <f t="shared" si="1847"/>
        <v>0</v>
      </c>
      <c r="BK321" s="72"/>
      <c r="BL321" s="71">
        <f t="shared" si="1848"/>
        <v>0</v>
      </c>
      <c r="BM321" s="72"/>
      <c r="BN321" s="71">
        <f t="shared" si="1849"/>
        <v>0</v>
      </c>
      <c r="BO321" s="72"/>
      <c r="BP321" s="71">
        <f t="shared" si="1850"/>
        <v>0</v>
      </c>
      <c r="BQ321" s="72"/>
      <c r="BR321" s="71">
        <f t="shared" si="1851"/>
        <v>0</v>
      </c>
      <c r="BS321" s="72"/>
      <c r="BT321" s="71">
        <f t="shared" si="1852"/>
        <v>0</v>
      </c>
      <c r="BU321" s="72"/>
      <c r="BV321" s="71">
        <f t="shared" si="1853"/>
        <v>0</v>
      </c>
      <c r="BW321" s="72"/>
      <c r="BX321" s="71">
        <f t="shared" si="1854"/>
        <v>0</v>
      </c>
      <c r="BY321" s="72"/>
      <c r="BZ321" s="79">
        <f t="shared" si="1855"/>
        <v>0</v>
      </c>
      <c r="CA321" s="72"/>
      <c r="CB321" s="71">
        <f t="shared" si="1856"/>
        <v>0</v>
      </c>
      <c r="CC321" s="72"/>
      <c r="CD321" s="71">
        <f t="shared" si="1857"/>
        <v>0</v>
      </c>
      <c r="CE321" s="72"/>
      <c r="CF321" s="71">
        <f t="shared" si="1858"/>
        <v>0</v>
      </c>
      <c r="CG321" s="72"/>
      <c r="CH321" s="72">
        <f t="shared" si="1859"/>
        <v>0</v>
      </c>
      <c r="CI321" s="72"/>
      <c r="CJ321" s="71">
        <f t="shared" si="1860"/>
        <v>0</v>
      </c>
      <c r="CK321" s="72"/>
      <c r="CL321" s="71">
        <f t="shared" si="1861"/>
        <v>0</v>
      </c>
      <c r="CM321" s="72"/>
      <c r="CN321" s="71">
        <f t="shared" si="1862"/>
        <v>0</v>
      </c>
      <c r="CO321" s="72"/>
      <c r="CP321" s="71">
        <f t="shared" si="1863"/>
        <v>0</v>
      </c>
      <c r="CQ321" s="72"/>
      <c r="CR321" s="71">
        <f t="shared" si="1864"/>
        <v>0</v>
      </c>
      <c r="CS321" s="72"/>
      <c r="CT321" s="71">
        <f t="shared" si="1865"/>
        <v>0</v>
      </c>
      <c r="CU321" s="72"/>
      <c r="CV321" s="71">
        <f t="shared" si="1866"/>
        <v>0</v>
      </c>
      <c r="CW321" s="86"/>
      <c r="CX321" s="71">
        <f t="shared" si="1867"/>
        <v>0</v>
      </c>
      <c r="CY321" s="72"/>
      <c r="CZ321" s="71">
        <f t="shared" si="1868"/>
        <v>0</v>
      </c>
      <c r="DA321" s="72"/>
      <c r="DB321" s="77">
        <f t="shared" si="1869"/>
        <v>0</v>
      </c>
      <c r="DC321" s="72"/>
      <c r="DD321" s="71">
        <f t="shared" si="1870"/>
        <v>0</v>
      </c>
      <c r="DE321" s="87"/>
      <c r="DF321" s="71">
        <f t="shared" si="1871"/>
        <v>0</v>
      </c>
      <c r="DG321" s="72">
        <v>1</v>
      </c>
      <c r="DH321" s="71">
        <f t="shared" si="1872"/>
        <v>130420.07999999999</v>
      </c>
      <c r="DI321" s="72"/>
      <c r="DJ321" s="71">
        <f t="shared" si="1873"/>
        <v>0</v>
      </c>
      <c r="DK321" s="72"/>
      <c r="DL321" s="79">
        <f t="shared" si="1874"/>
        <v>0</v>
      </c>
      <c r="DM321" s="81">
        <f t="shared" si="1875"/>
        <v>160</v>
      </c>
      <c r="DN321" s="79">
        <f t="shared" si="1875"/>
        <v>17183134.079999998</v>
      </c>
    </row>
    <row r="322" spans="1:118" ht="30" customHeight="1" x14ac:dyDescent="0.25">
      <c r="A322" s="82"/>
      <c r="B322" s="83">
        <v>277</v>
      </c>
      <c r="C322" s="65" t="s">
        <v>446</v>
      </c>
      <c r="D322" s="66">
        <v>22900</v>
      </c>
      <c r="E322" s="84">
        <v>4.3</v>
      </c>
      <c r="F322" s="84"/>
      <c r="G322" s="67">
        <v>1</v>
      </c>
      <c r="H322" s="68"/>
      <c r="I322" s="66">
        <v>1.4</v>
      </c>
      <c r="J322" s="66">
        <v>1.68</v>
      </c>
      <c r="K322" s="66">
        <v>2.23</v>
      </c>
      <c r="L322" s="69">
        <v>2.57</v>
      </c>
      <c r="M322" s="72">
        <v>10</v>
      </c>
      <c r="N322" s="71">
        <f t="shared" si="1503"/>
        <v>1516438.0000000002</v>
      </c>
      <c r="O322" s="72">
        <v>1</v>
      </c>
      <c r="P322" s="72">
        <f t="shared" si="1824"/>
        <v>151643.80000000002</v>
      </c>
      <c r="Q322" s="72"/>
      <c r="R322" s="71">
        <f t="shared" si="1825"/>
        <v>0</v>
      </c>
      <c r="S322" s="72"/>
      <c r="T322" s="71">
        <f t="shared" si="1826"/>
        <v>0</v>
      </c>
      <c r="U322" s="72"/>
      <c r="V322" s="71">
        <f t="shared" si="1827"/>
        <v>0</v>
      </c>
      <c r="W322" s="72"/>
      <c r="X322" s="71">
        <f t="shared" si="1828"/>
        <v>0</v>
      </c>
      <c r="Y322" s="72"/>
      <c r="Z322" s="71">
        <f t="shared" si="1829"/>
        <v>0</v>
      </c>
      <c r="AA322" s="72"/>
      <c r="AB322" s="71">
        <f t="shared" si="1830"/>
        <v>0</v>
      </c>
      <c r="AC322" s="72"/>
      <c r="AD322" s="71">
        <f t="shared" si="1831"/>
        <v>0</v>
      </c>
      <c r="AE322" s="72"/>
      <c r="AF322" s="71">
        <f t="shared" si="1832"/>
        <v>0</v>
      </c>
      <c r="AG322" s="74"/>
      <c r="AH322" s="71">
        <f t="shared" si="1833"/>
        <v>0</v>
      </c>
      <c r="AI322" s="72"/>
      <c r="AJ322" s="71">
        <f t="shared" si="1834"/>
        <v>0</v>
      </c>
      <c r="AK322" s="86"/>
      <c r="AL322" s="71">
        <f t="shared" si="1835"/>
        <v>0</v>
      </c>
      <c r="AM322" s="72"/>
      <c r="AN322" s="77">
        <f t="shared" si="1836"/>
        <v>0</v>
      </c>
      <c r="AO322" s="72"/>
      <c r="AP322" s="71">
        <f t="shared" si="1837"/>
        <v>0</v>
      </c>
      <c r="AQ322" s="72"/>
      <c r="AR322" s="72">
        <f t="shared" si="1838"/>
        <v>0</v>
      </c>
      <c r="AS322" s="72">
        <v>4</v>
      </c>
      <c r="AT322" s="72">
        <f t="shared" si="1839"/>
        <v>634146.79999999993</v>
      </c>
      <c r="AU322" s="72"/>
      <c r="AV322" s="71">
        <f t="shared" si="1840"/>
        <v>0</v>
      </c>
      <c r="AW322" s="72"/>
      <c r="AX322" s="71">
        <f t="shared" si="1841"/>
        <v>0</v>
      </c>
      <c r="AY322" s="72"/>
      <c r="AZ322" s="71">
        <f t="shared" si="1842"/>
        <v>0</v>
      </c>
      <c r="BA322" s="72"/>
      <c r="BB322" s="71">
        <f t="shared" si="1843"/>
        <v>0</v>
      </c>
      <c r="BC322" s="72"/>
      <c r="BD322" s="71">
        <f t="shared" si="1844"/>
        <v>0</v>
      </c>
      <c r="BE322" s="72"/>
      <c r="BF322" s="71">
        <f t="shared" si="1845"/>
        <v>0</v>
      </c>
      <c r="BG322" s="72">
        <v>2</v>
      </c>
      <c r="BH322" s="71">
        <f t="shared" si="1846"/>
        <v>330859.2</v>
      </c>
      <c r="BI322" s="72"/>
      <c r="BJ322" s="71">
        <f t="shared" si="1847"/>
        <v>0</v>
      </c>
      <c r="BK322" s="72"/>
      <c r="BL322" s="71">
        <f t="shared" si="1848"/>
        <v>0</v>
      </c>
      <c r="BM322" s="72"/>
      <c r="BN322" s="71">
        <f t="shared" si="1849"/>
        <v>0</v>
      </c>
      <c r="BO322" s="72"/>
      <c r="BP322" s="71">
        <f t="shared" si="1850"/>
        <v>0</v>
      </c>
      <c r="BQ322" s="72"/>
      <c r="BR322" s="71">
        <f t="shared" si="1851"/>
        <v>0</v>
      </c>
      <c r="BS322" s="72"/>
      <c r="BT322" s="71">
        <f t="shared" si="1852"/>
        <v>0</v>
      </c>
      <c r="BU322" s="72"/>
      <c r="BV322" s="71">
        <f t="shared" si="1853"/>
        <v>0</v>
      </c>
      <c r="BW322" s="72"/>
      <c r="BX322" s="71">
        <f t="shared" si="1854"/>
        <v>0</v>
      </c>
      <c r="BY322" s="72"/>
      <c r="BZ322" s="79">
        <f t="shared" si="1855"/>
        <v>0</v>
      </c>
      <c r="CA322" s="72"/>
      <c r="CB322" s="71">
        <f t="shared" si="1856"/>
        <v>0</v>
      </c>
      <c r="CC322" s="72"/>
      <c r="CD322" s="71">
        <f t="shared" si="1857"/>
        <v>0</v>
      </c>
      <c r="CE322" s="72"/>
      <c r="CF322" s="71">
        <f t="shared" si="1858"/>
        <v>0</v>
      </c>
      <c r="CG322" s="72"/>
      <c r="CH322" s="72">
        <f t="shared" si="1859"/>
        <v>0</v>
      </c>
      <c r="CI322" s="72"/>
      <c r="CJ322" s="71">
        <f t="shared" si="1860"/>
        <v>0</v>
      </c>
      <c r="CK322" s="72"/>
      <c r="CL322" s="71">
        <f t="shared" si="1861"/>
        <v>0</v>
      </c>
      <c r="CM322" s="72"/>
      <c r="CN322" s="71">
        <f t="shared" si="1862"/>
        <v>0</v>
      </c>
      <c r="CO322" s="72"/>
      <c r="CP322" s="71">
        <f t="shared" si="1863"/>
        <v>0</v>
      </c>
      <c r="CQ322" s="72"/>
      <c r="CR322" s="71">
        <f t="shared" si="1864"/>
        <v>0</v>
      </c>
      <c r="CS322" s="72"/>
      <c r="CT322" s="71">
        <f t="shared" si="1865"/>
        <v>0</v>
      </c>
      <c r="CU322" s="72"/>
      <c r="CV322" s="71">
        <f t="shared" si="1866"/>
        <v>0</v>
      </c>
      <c r="CW322" s="86"/>
      <c r="CX322" s="71">
        <f t="shared" si="1867"/>
        <v>0</v>
      </c>
      <c r="CY322" s="72"/>
      <c r="CZ322" s="71">
        <f t="shared" si="1868"/>
        <v>0</v>
      </c>
      <c r="DA322" s="72"/>
      <c r="DB322" s="77">
        <f t="shared" si="1869"/>
        <v>0</v>
      </c>
      <c r="DC322" s="72"/>
      <c r="DD322" s="71">
        <f t="shared" si="1870"/>
        <v>0</v>
      </c>
      <c r="DE322" s="87"/>
      <c r="DF322" s="71">
        <f t="shared" si="1871"/>
        <v>0</v>
      </c>
      <c r="DG322" s="72"/>
      <c r="DH322" s="71">
        <f t="shared" si="1872"/>
        <v>0</v>
      </c>
      <c r="DI322" s="72"/>
      <c r="DJ322" s="71">
        <f t="shared" si="1873"/>
        <v>0</v>
      </c>
      <c r="DK322" s="72"/>
      <c r="DL322" s="79">
        <f t="shared" si="1874"/>
        <v>0</v>
      </c>
      <c r="DM322" s="81">
        <f t="shared" si="1875"/>
        <v>17</v>
      </c>
      <c r="DN322" s="79">
        <f t="shared" si="1875"/>
        <v>2633087.8000000003</v>
      </c>
    </row>
    <row r="323" spans="1:118" ht="30" customHeight="1" x14ac:dyDescent="0.25">
      <c r="A323" s="82"/>
      <c r="B323" s="83">
        <v>278</v>
      </c>
      <c r="C323" s="65" t="s">
        <v>447</v>
      </c>
      <c r="D323" s="66">
        <v>22900</v>
      </c>
      <c r="E323" s="84">
        <v>2.42</v>
      </c>
      <c r="F323" s="84"/>
      <c r="G323" s="67">
        <v>1</v>
      </c>
      <c r="H323" s="68"/>
      <c r="I323" s="66">
        <v>1.4</v>
      </c>
      <c r="J323" s="66">
        <v>1.68</v>
      </c>
      <c r="K323" s="66">
        <v>2.23</v>
      </c>
      <c r="L323" s="69">
        <v>2.57</v>
      </c>
      <c r="M323" s="72">
        <v>9</v>
      </c>
      <c r="N323" s="71">
        <f t="shared" si="1503"/>
        <v>768093.48</v>
      </c>
      <c r="O323" s="72">
        <v>9</v>
      </c>
      <c r="P323" s="72">
        <f t="shared" si="1824"/>
        <v>768093.48</v>
      </c>
      <c r="Q323" s="72">
        <v>1</v>
      </c>
      <c r="R323" s="71">
        <f t="shared" si="1825"/>
        <v>85343.72</v>
      </c>
      <c r="S323" s="72"/>
      <c r="T323" s="71">
        <f t="shared" si="1826"/>
        <v>0</v>
      </c>
      <c r="U323" s="72"/>
      <c r="V323" s="71">
        <f t="shared" si="1827"/>
        <v>0</v>
      </c>
      <c r="W323" s="72">
        <v>0</v>
      </c>
      <c r="X323" s="71">
        <f t="shared" si="1828"/>
        <v>0</v>
      </c>
      <c r="Y323" s="72"/>
      <c r="Z323" s="71">
        <f t="shared" si="1829"/>
        <v>0</v>
      </c>
      <c r="AA323" s="72">
        <v>0</v>
      </c>
      <c r="AB323" s="71">
        <f t="shared" si="1830"/>
        <v>0</v>
      </c>
      <c r="AC323" s="72"/>
      <c r="AD323" s="71">
        <f t="shared" si="1831"/>
        <v>0</v>
      </c>
      <c r="AE323" s="72">
        <v>0</v>
      </c>
      <c r="AF323" s="71">
        <f t="shared" si="1832"/>
        <v>0</v>
      </c>
      <c r="AG323" s="74"/>
      <c r="AH323" s="71">
        <f t="shared" si="1833"/>
        <v>0</v>
      </c>
      <c r="AI323" s="72">
        <v>3</v>
      </c>
      <c r="AJ323" s="71">
        <f t="shared" si="1834"/>
        <v>256031.16</v>
      </c>
      <c r="AK323" s="86">
        <v>6</v>
      </c>
      <c r="AL323" s="71">
        <f t="shared" si="1835"/>
        <v>614474.78399999999</v>
      </c>
      <c r="AM323" s="72">
        <v>0</v>
      </c>
      <c r="AN323" s="77">
        <f t="shared" si="1836"/>
        <v>0</v>
      </c>
      <c r="AO323" s="72"/>
      <c r="AP323" s="71">
        <f t="shared" si="1837"/>
        <v>0</v>
      </c>
      <c r="AQ323" s="72">
        <v>0</v>
      </c>
      <c r="AR323" s="72">
        <f t="shared" si="1838"/>
        <v>0</v>
      </c>
      <c r="AS323" s="72">
        <v>5</v>
      </c>
      <c r="AT323" s="72">
        <f t="shared" si="1839"/>
        <v>446114.89999999997</v>
      </c>
      <c r="AU323" s="72">
        <v>0</v>
      </c>
      <c r="AV323" s="71">
        <f t="shared" si="1840"/>
        <v>0</v>
      </c>
      <c r="AW323" s="72">
        <v>0</v>
      </c>
      <c r="AX323" s="71">
        <f t="shared" si="1841"/>
        <v>0</v>
      </c>
      <c r="AY323" s="72">
        <v>0</v>
      </c>
      <c r="AZ323" s="71">
        <f t="shared" si="1842"/>
        <v>0</v>
      </c>
      <c r="BA323" s="72"/>
      <c r="BB323" s="71">
        <f t="shared" si="1843"/>
        <v>0</v>
      </c>
      <c r="BC323" s="72">
        <v>3</v>
      </c>
      <c r="BD323" s="71">
        <f t="shared" si="1844"/>
        <v>256031.16</v>
      </c>
      <c r="BE323" s="72"/>
      <c r="BF323" s="71">
        <f t="shared" si="1845"/>
        <v>0</v>
      </c>
      <c r="BG323" s="72">
        <v>11</v>
      </c>
      <c r="BH323" s="71">
        <f t="shared" si="1846"/>
        <v>1024124.64</v>
      </c>
      <c r="BI323" s="72">
        <v>0</v>
      </c>
      <c r="BJ323" s="71">
        <f t="shared" si="1847"/>
        <v>0</v>
      </c>
      <c r="BK323" s="72">
        <v>0</v>
      </c>
      <c r="BL323" s="71">
        <f t="shared" si="1848"/>
        <v>0</v>
      </c>
      <c r="BM323" s="72">
        <v>4</v>
      </c>
      <c r="BN323" s="71">
        <f t="shared" si="1849"/>
        <v>409649.85599999997</v>
      </c>
      <c r="BO323" s="72">
        <v>3</v>
      </c>
      <c r="BP323" s="71">
        <f t="shared" si="1850"/>
        <v>279306.71999999997</v>
      </c>
      <c r="BQ323" s="72">
        <v>4</v>
      </c>
      <c r="BR323" s="71">
        <f t="shared" si="1851"/>
        <v>465511.19999999995</v>
      </c>
      <c r="BS323" s="72"/>
      <c r="BT323" s="71">
        <f t="shared" si="1852"/>
        <v>0</v>
      </c>
      <c r="BU323" s="72"/>
      <c r="BV323" s="71">
        <f t="shared" si="1853"/>
        <v>0</v>
      </c>
      <c r="BW323" s="72"/>
      <c r="BX323" s="71">
        <f t="shared" si="1854"/>
        <v>0</v>
      </c>
      <c r="BY323" s="72"/>
      <c r="BZ323" s="79">
        <f t="shared" si="1855"/>
        <v>0</v>
      </c>
      <c r="CA323" s="72">
        <v>0</v>
      </c>
      <c r="CB323" s="71">
        <f t="shared" si="1856"/>
        <v>0</v>
      </c>
      <c r="CC323" s="72">
        <v>0</v>
      </c>
      <c r="CD323" s="71">
        <f t="shared" si="1857"/>
        <v>0</v>
      </c>
      <c r="CE323" s="72">
        <v>0</v>
      </c>
      <c r="CF323" s="71">
        <f t="shared" si="1858"/>
        <v>0</v>
      </c>
      <c r="CG323" s="72"/>
      <c r="CH323" s="72">
        <f t="shared" si="1859"/>
        <v>0</v>
      </c>
      <c r="CI323" s="72"/>
      <c r="CJ323" s="71">
        <f t="shared" si="1860"/>
        <v>0</v>
      </c>
      <c r="CK323" s="72">
        <v>0</v>
      </c>
      <c r="CL323" s="71">
        <f t="shared" si="1861"/>
        <v>0</v>
      </c>
      <c r="CM323" s="72"/>
      <c r="CN323" s="71">
        <f t="shared" si="1862"/>
        <v>0</v>
      </c>
      <c r="CO323" s="72"/>
      <c r="CP323" s="71">
        <f t="shared" si="1863"/>
        <v>0</v>
      </c>
      <c r="CQ323" s="72"/>
      <c r="CR323" s="71">
        <f t="shared" si="1864"/>
        <v>0</v>
      </c>
      <c r="CS323" s="72"/>
      <c r="CT323" s="71">
        <f t="shared" si="1865"/>
        <v>0</v>
      </c>
      <c r="CU323" s="72">
        <v>0</v>
      </c>
      <c r="CV323" s="71">
        <f t="shared" si="1866"/>
        <v>0</v>
      </c>
      <c r="CW323" s="86"/>
      <c r="CX323" s="71">
        <f t="shared" si="1867"/>
        <v>0</v>
      </c>
      <c r="CY323" s="72"/>
      <c r="CZ323" s="71">
        <f t="shared" si="1868"/>
        <v>0</v>
      </c>
      <c r="DA323" s="72">
        <v>0</v>
      </c>
      <c r="DB323" s="77">
        <f t="shared" si="1869"/>
        <v>0</v>
      </c>
      <c r="DC323" s="72">
        <v>0</v>
      </c>
      <c r="DD323" s="71">
        <f t="shared" si="1870"/>
        <v>0</v>
      </c>
      <c r="DE323" s="87"/>
      <c r="DF323" s="71">
        <f t="shared" si="1871"/>
        <v>0</v>
      </c>
      <c r="DG323" s="72"/>
      <c r="DH323" s="71">
        <f t="shared" si="1872"/>
        <v>0</v>
      </c>
      <c r="DI323" s="72"/>
      <c r="DJ323" s="71">
        <f t="shared" si="1873"/>
        <v>0</v>
      </c>
      <c r="DK323" s="72">
        <v>1</v>
      </c>
      <c r="DL323" s="79">
        <f t="shared" si="1874"/>
        <v>170909.11199999996</v>
      </c>
      <c r="DM323" s="81">
        <f t="shared" si="1875"/>
        <v>59</v>
      </c>
      <c r="DN323" s="79">
        <f t="shared" si="1875"/>
        <v>5543684.2119999994</v>
      </c>
    </row>
    <row r="324" spans="1:118" ht="30" customHeight="1" x14ac:dyDescent="0.25">
      <c r="A324" s="82"/>
      <c r="B324" s="83">
        <v>279</v>
      </c>
      <c r="C324" s="65" t="s">
        <v>448</v>
      </c>
      <c r="D324" s="66">
        <v>22900</v>
      </c>
      <c r="E324" s="84">
        <v>2.69</v>
      </c>
      <c r="F324" s="84"/>
      <c r="G324" s="67">
        <v>1</v>
      </c>
      <c r="H324" s="68"/>
      <c r="I324" s="66">
        <v>1.4</v>
      </c>
      <c r="J324" s="66">
        <v>1.68</v>
      </c>
      <c r="K324" s="66">
        <v>2.23</v>
      </c>
      <c r="L324" s="69">
        <v>2.57</v>
      </c>
      <c r="M324" s="72">
        <v>3</v>
      </c>
      <c r="N324" s="71">
        <f t="shared" si="1503"/>
        <v>284596.62</v>
      </c>
      <c r="O324" s="72">
        <v>7</v>
      </c>
      <c r="P324" s="72">
        <f t="shared" si="1824"/>
        <v>664058.78</v>
      </c>
      <c r="Q324" s="72">
        <v>2</v>
      </c>
      <c r="R324" s="71">
        <f t="shared" si="1825"/>
        <v>189731.08000000002</v>
      </c>
      <c r="S324" s="72"/>
      <c r="T324" s="71">
        <f t="shared" si="1826"/>
        <v>0</v>
      </c>
      <c r="U324" s="72">
        <v>20</v>
      </c>
      <c r="V324" s="71">
        <f t="shared" si="1827"/>
        <v>1897310.8</v>
      </c>
      <c r="W324" s="72">
        <v>0</v>
      </c>
      <c r="X324" s="71">
        <f t="shared" si="1828"/>
        <v>0</v>
      </c>
      <c r="Y324" s="72"/>
      <c r="Z324" s="71">
        <f t="shared" si="1829"/>
        <v>0</v>
      </c>
      <c r="AA324" s="72">
        <v>0</v>
      </c>
      <c r="AB324" s="71">
        <f t="shared" si="1830"/>
        <v>0</v>
      </c>
      <c r="AC324" s="72"/>
      <c r="AD324" s="71">
        <f t="shared" si="1831"/>
        <v>0</v>
      </c>
      <c r="AE324" s="72">
        <v>0</v>
      </c>
      <c r="AF324" s="71">
        <f t="shared" si="1832"/>
        <v>0</v>
      </c>
      <c r="AG324" s="74"/>
      <c r="AH324" s="71">
        <f t="shared" si="1833"/>
        <v>0</v>
      </c>
      <c r="AI324" s="72">
        <v>1</v>
      </c>
      <c r="AJ324" s="71">
        <f t="shared" si="1834"/>
        <v>94865.540000000008</v>
      </c>
      <c r="AK324" s="86">
        <v>10</v>
      </c>
      <c r="AL324" s="71">
        <f t="shared" si="1835"/>
        <v>1138386.48</v>
      </c>
      <c r="AM324" s="72"/>
      <c r="AN324" s="77">
        <f t="shared" si="1836"/>
        <v>0</v>
      </c>
      <c r="AO324" s="72"/>
      <c r="AP324" s="71">
        <f t="shared" si="1837"/>
        <v>0</v>
      </c>
      <c r="AQ324" s="72">
        <v>0</v>
      </c>
      <c r="AR324" s="72">
        <f t="shared" si="1838"/>
        <v>0</v>
      </c>
      <c r="AS324" s="72">
        <v>1</v>
      </c>
      <c r="AT324" s="72">
        <f t="shared" si="1839"/>
        <v>99177.609999999986</v>
      </c>
      <c r="AU324" s="72">
        <v>0</v>
      </c>
      <c r="AV324" s="71">
        <f t="shared" si="1840"/>
        <v>0</v>
      </c>
      <c r="AW324" s="72">
        <v>0</v>
      </c>
      <c r="AX324" s="71">
        <f t="shared" si="1841"/>
        <v>0</v>
      </c>
      <c r="AY324" s="72">
        <v>0</v>
      </c>
      <c r="AZ324" s="71">
        <f t="shared" si="1842"/>
        <v>0</v>
      </c>
      <c r="BA324" s="72"/>
      <c r="BB324" s="71">
        <f t="shared" si="1843"/>
        <v>0</v>
      </c>
      <c r="BC324" s="72"/>
      <c r="BD324" s="71">
        <f t="shared" si="1844"/>
        <v>0</v>
      </c>
      <c r="BE324" s="72"/>
      <c r="BF324" s="71">
        <f t="shared" si="1845"/>
        <v>0</v>
      </c>
      <c r="BG324" s="72"/>
      <c r="BH324" s="71">
        <f t="shared" si="1846"/>
        <v>0</v>
      </c>
      <c r="BI324" s="72">
        <v>0</v>
      </c>
      <c r="BJ324" s="71">
        <f t="shared" si="1847"/>
        <v>0</v>
      </c>
      <c r="BK324" s="72">
        <v>0</v>
      </c>
      <c r="BL324" s="71">
        <f t="shared" si="1848"/>
        <v>0</v>
      </c>
      <c r="BM324" s="72"/>
      <c r="BN324" s="71">
        <f t="shared" si="1849"/>
        <v>0</v>
      </c>
      <c r="BO324" s="72"/>
      <c r="BP324" s="71">
        <f t="shared" si="1850"/>
        <v>0</v>
      </c>
      <c r="BQ324" s="72"/>
      <c r="BR324" s="71">
        <f t="shared" si="1851"/>
        <v>0</v>
      </c>
      <c r="BS324" s="72"/>
      <c r="BT324" s="71">
        <f t="shared" si="1852"/>
        <v>0</v>
      </c>
      <c r="BU324" s="72"/>
      <c r="BV324" s="71">
        <f t="shared" si="1853"/>
        <v>0</v>
      </c>
      <c r="BW324" s="72"/>
      <c r="BX324" s="71">
        <f t="shared" si="1854"/>
        <v>0</v>
      </c>
      <c r="BY324" s="72"/>
      <c r="BZ324" s="79">
        <f t="shared" si="1855"/>
        <v>0</v>
      </c>
      <c r="CA324" s="72">
        <v>0</v>
      </c>
      <c r="CB324" s="71">
        <f t="shared" si="1856"/>
        <v>0</v>
      </c>
      <c r="CC324" s="72">
        <v>0</v>
      </c>
      <c r="CD324" s="71">
        <f t="shared" si="1857"/>
        <v>0</v>
      </c>
      <c r="CE324" s="72">
        <v>0</v>
      </c>
      <c r="CF324" s="71">
        <f t="shared" si="1858"/>
        <v>0</v>
      </c>
      <c r="CG324" s="72"/>
      <c r="CH324" s="72">
        <f t="shared" si="1859"/>
        <v>0</v>
      </c>
      <c r="CI324" s="72"/>
      <c r="CJ324" s="71">
        <f t="shared" si="1860"/>
        <v>0</v>
      </c>
      <c r="CK324" s="72">
        <v>0</v>
      </c>
      <c r="CL324" s="71">
        <f t="shared" si="1861"/>
        <v>0</v>
      </c>
      <c r="CM324" s="72"/>
      <c r="CN324" s="71">
        <f t="shared" si="1862"/>
        <v>0</v>
      </c>
      <c r="CO324" s="72"/>
      <c r="CP324" s="71">
        <f t="shared" si="1863"/>
        <v>0</v>
      </c>
      <c r="CQ324" s="72"/>
      <c r="CR324" s="71">
        <f t="shared" si="1864"/>
        <v>0</v>
      </c>
      <c r="CS324" s="72"/>
      <c r="CT324" s="71">
        <f t="shared" si="1865"/>
        <v>0</v>
      </c>
      <c r="CU324" s="72">
        <v>0</v>
      </c>
      <c r="CV324" s="71">
        <f t="shared" si="1866"/>
        <v>0</v>
      </c>
      <c r="CW324" s="86"/>
      <c r="CX324" s="71">
        <f t="shared" si="1867"/>
        <v>0</v>
      </c>
      <c r="CY324" s="72"/>
      <c r="CZ324" s="71">
        <f t="shared" si="1868"/>
        <v>0</v>
      </c>
      <c r="DA324" s="72">
        <v>0</v>
      </c>
      <c r="DB324" s="77">
        <f t="shared" si="1869"/>
        <v>0</v>
      </c>
      <c r="DC324" s="72">
        <v>0</v>
      </c>
      <c r="DD324" s="71">
        <f t="shared" si="1870"/>
        <v>0</v>
      </c>
      <c r="DE324" s="87"/>
      <c r="DF324" s="71">
        <f t="shared" si="1871"/>
        <v>0</v>
      </c>
      <c r="DG324" s="72"/>
      <c r="DH324" s="71">
        <f t="shared" si="1872"/>
        <v>0</v>
      </c>
      <c r="DI324" s="72"/>
      <c r="DJ324" s="71">
        <f t="shared" si="1873"/>
        <v>0</v>
      </c>
      <c r="DK324" s="72"/>
      <c r="DL324" s="79">
        <f t="shared" si="1874"/>
        <v>0</v>
      </c>
      <c r="DM324" s="81">
        <f t="shared" si="1875"/>
        <v>44</v>
      </c>
      <c r="DN324" s="79">
        <f t="shared" si="1875"/>
        <v>4368126.9100000011</v>
      </c>
    </row>
    <row r="325" spans="1:118" ht="15.75" customHeight="1" x14ac:dyDescent="0.25">
      <c r="A325" s="82"/>
      <c r="B325" s="83">
        <v>280</v>
      </c>
      <c r="C325" s="65" t="s">
        <v>449</v>
      </c>
      <c r="D325" s="66">
        <v>22900</v>
      </c>
      <c r="E325" s="84">
        <v>4.12</v>
      </c>
      <c r="F325" s="84"/>
      <c r="G325" s="67">
        <v>1</v>
      </c>
      <c r="H325" s="68"/>
      <c r="I325" s="66">
        <v>1.4</v>
      </c>
      <c r="J325" s="66">
        <v>1.68</v>
      </c>
      <c r="K325" s="66">
        <v>2.23</v>
      </c>
      <c r="L325" s="69">
        <v>2.57</v>
      </c>
      <c r="M325" s="72">
        <v>6</v>
      </c>
      <c r="N325" s="71">
        <f t="shared" si="1503"/>
        <v>871775.52</v>
      </c>
      <c r="O325" s="72">
        <v>11</v>
      </c>
      <c r="P325" s="72">
        <f t="shared" si="1824"/>
        <v>1598255.12</v>
      </c>
      <c r="Q325" s="72"/>
      <c r="R325" s="71">
        <f t="shared" si="1825"/>
        <v>0</v>
      </c>
      <c r="S325" s="72"/>
      <c r="T325" s="71">
        <f t="shared" si="1826"/>
        <v>0</v>
      </c>
      <c r="U325" s="72"/>
      <c r="V325" s="71">
        <f t="shared" si="1827"/>
        <v>0</v>
      </c>
      <c r="W325" s="72"/>
      <c r="X325" s="71">
        <f t="shared" si="1828"/>
        <v>0</v>
      </c>
      <c r="Y325" s="72"/>
      <c r="Z325" s="71">
        <f t="shared" si="1829"/>
        <v>0</v>
      </c>
      <c r="AA325" s="72"/>
      <c r="AB325" s="71">
        <f t="shared" si="1830"/>
        <v>0</v>
      </c>
      <c r="AC325" s="72">
        <v>1</v>
      </c>
      <c r="AD325" s="71">
        <f t="shared" si="1831"/>
        <v>145295.91999999998</v>
      </c>
      <c r="AE325" s="72"/>
      <c r="AF325" s="71">
        <f t="shared" si="1832"/>
        <v>0</v>
      </c>
      <c r="AG325" s="74"/>
      <c r="AH325" s="71">
        <f t="shared" si="1833"/>
        <v>0</v>
      </c>
      <c r="AI325" s="72">
        <v>5</v>
      </c>
      <c r="AJ325" s="71">
        <f t="shared" si="1834"/>
        <v>726479.60000000009</v>
      </c>
      <c r="AK325" s="85"/>
      <c r="AL325" s="71">
        <f t="shared" si="1835"/>
        <v>0</v>
      </c>
      <c r="AM325" s="72"/>
      <c r="AN325" s="77">
        <f t="shared" si="1836"/>
        <v>0</v>
      </c>
      <c r="AO325" s="72"/>
      <c r="AP325" s="71">
        <f t="shared" si="1837"/>
        <v>0</v>
      </c>
      <c r="AQ325" s="72"/>
      <c r="AR325" s="72">
        <f t="shared" si="1838"/>
        <v>0</v>
      </c>
      <c r="AS325" s="72">
        <f>30-14</f>
        <v>16</v>
      </c>
      <c r="AT325" s="72">
        <f t="shared" si="1839"/>
        <v>2430404.4799999995</v>
      </c>
      <c r="AU325" s="72"/>
      <c r="AV325" s="71">
        <f t="shared" si="1840"/>
        <v>0</v>
      </c>
      <c r="AW325" s="72"/>
      <c r="AX325" s="71">
        <f t="shared" si="1841"/>
        <v>0</v>
      </c>
      <c r="AY325" s="72"/>
      <c r="AZ325" s="71">
        <f t="shared" si="1842"/>
        <v>0</v>
      </c>
      <c r="BA325" s="72"/>
      <c r="BB325" s="71">
        <f t="shared" si="1843"/>
        <v>0</v>
      </c>
      <c r="BC325" s="72"/>
      <c r="BD325" s="71">
        <f t="shared" si="1844"/>
        <v>0</v>
      </c>
      <c r="BE325" s="72">
        <v>2</v>
      </c>
      <c r="BF325" s="71">
        <f t="shared" si="1845"/>
        <v>317009.27999999997</v>
      </c>
      <c r="BG325" s="72"/>
      <c r="BH325" s="71">
        <f t="shared" si="1846"/>
        <v>0</v>
      </c>
      <c r="BI325" s="72"/>
      <c r="BJ325" s="71">
        <f t="shared" si="1847"/>
        <v>0</v>
      </c>
      <c r="BK325" s="72"/>
      <c r="BL325" s="71">
        <f t="shared" si="1848"/>
        <v>0</v>
      </c>
      <c r="BM325" s="72">
        <f>4-2</f>
        <v>2</v>
      </c>
      <c r="BN325" s="71">
        <f t="shared" si="1849"/>
        <v>348710.20799999998</v>
      </c>
      <c r="BO325" s="72">
        <v>1</v>
      </c>
      <c r="BP325" s="71">
        <f t="shared" si="1850"/>
        <v>158504.63999999998</v>
      </c>
      <c r="BQ325" s="72"/>
      <c r="BR325" s="71">
        <f t="shared" si="1851"/>
        <v>0</v>
      </c>
      <c r="BS325" s="72"/>
      <c r="BT325" s="71">
        <f t="shared" si="1852"/>
        <v>0</v>
      </c>
      <c r="BU325" s="72">
        <v>1</v>
      </c>
      <c r="BV325" s="71">
        <f t="shared" si="1853"/>
        <v>198130.8</v>
      </c>
      <c r="BW325" s="72"/>
      <c r="BX325" s="71">
        <f t="shared" si="1854"/>
        <v>0</v>
      </c>
      <c r="BY325" s="72"/>
      <c r="BZ325" s="79">
        <f t="shared" si="1855"/>
        <v>0</v>
      </c>
      <c r="CA325" s="72"/>
      <c r="CB325" s="71">
        <f t="shared" si="1856"/>
        <v>0</v>
      </c>
      <c r="CC325" s="72"/>
      <c r="CD325" s="71">
        <f t="shared" si="1857"/>
        <v>0</v>
      </c>
      <c r="CE325" s="72"/>
      <c r="CF325" s="71">
        <f t="shared" si="1858"/>
        <v>0</v>
      </c>
      <c r="CG325" s="72"/>
      <c r="CH325" s="72">
        <f t="shared" si="1859"/>
        <v>0</v>
      </c>
      <c r="CI325" s="72"/>
      <c r="CJ325" s="71">
        <f t="shared" si="1860"/>
        <v>0</v>
      </c>
      <c r="CK325" s="72"/>
      <c r="CL325" s="71">
        <f t="shared" si="1861"/>
        <v>0</v>
      </c>
      <c r="CM325" s="72"/>
      <c r="CN325" s="71">
        <f t="shared" si="1862"/>
        <v>0</v>
      </c>
      <c r="CO325" s="72"/>
      <c r="CP325" s="71">
        <f t="shared" si="1863"/>
        <v>0</v>
      </c>
      <c r="CQ325" s="72">
        <v>1</v>
      </c>
      <c r="CR325" s="71">
        <f t="shared" si="1864"/>
        <v>149258.53599999996</v>
      </c>
      <c r="CS325" s="72"/>
      <c r="CT325" s="71">
        <f t="shared" si="1865"/>
        <v>0</v>
      </c>
      <c r="CU325" s="72"/>
      <c r="CV325" s="71">
        <f t="shared" si="1866"/>
        <v>0</v>
      </c>
      <c r="CW325" s="86"/>
      <c r="CX325" s="71">
        <f t="shared" si="1867"/>
        <v>0</v>
      </c>
      <c r="CY325" s="72"/>
      <c r="CZ325" s="71">
        <f t="shared" si="1868"/>
        <v>0</v>
      </c>
      <c r="DA325" s="72"/>
      <c r="DB325" s="77">
        <f t="shared" si="1869"/>
        <v>0</v>
      </c>
      <c r="DC325" s="72"/>
      <c r="DD325" s="71">
        <f t="shared" si="1870"/>
        <v>0</v>
      </c>
      <c r="DE325" s="87"/>
      <c r="DF325" s="71">
        <f t="shared" si="1871"/>
        <v>0</v>
      </c>
      <c r="DG325" s="72"/>
      <c r="DH325" s="71">
        <f t="shared" si="1872"/>
        <v>0</v>
      </c>
      <c r="DI325" s="72"/>
      <c r="DJ325" s="71">
        <f t="shared" si="1873"/>
        <v>0</v>
      </c>
      <c r="DK325" s="72"/>
      <c r="DL325" s="79">
        <f t="shared" si="1874"/>
        <v>0</v>
      </c>
      <c r="DM325" s="81">
        <f t="shared" si="1875"/>
        <v>46</v>
      </c>
      <c r="DN325" s="79">
        <f t="shared" si="1875"/>
        <v>6943824.1039999994</v>
      </c>
    </row>
    <row r="326" spans="1:118" ht="30" customHeight="1" x14ac:dyDescent="0.25">
      <c r="A326" s="82"/>
      <c r="B326" s="83">
        <v>281</v>
      </c>
      <c r="C326" s="65" t="s">
        <v>450</v>
      </c>
      <c r="D326" s="66">
        <v>22900</v>
      </c>
      <c r="E326" s="84">
        <v>1.1599999999999999</v>
      </c>
      <c r="F326" s="84"/>
      <c r="G326" s="67">
        <v>1</v>
      </c>
      <c r="H326" s="68"/>
      <c r="I326" s="66">
        <v>1.4</v>
      </c>
      <c r="J326" s="66">
        <v>1.68</v>
      </c>
      <c r="K326" s="66">
        <v>2.23</v>
      </c>
      <c r="L326" s="69">
        <v>2.57</v>
      </c>
      <c r="M326" s="72"/>
      <c r="N326" s="71">
        <f t="shared" si="1503"/>
        <v>0</v>
      </c>
      <c r="O326" s="72">
        <v>0</v>
      </c>
      <c r="P326" s="72">
        <f t="shared" si="1824"/>
        <v>0</v>
      </c>
      <c r="Q326" s="72">
        <v>60</v>
      </c>
      <c r="R326" s="71">
        <f t="shared" si="1825"/>
        <v>2454513.6</v>
      </c>
      <c r="S326" s="72"/>
      <c r="T326" s="71">
        <f t="shared" si="1826"/>
        <v>0</v>
      </c>
      <c r="U326" s="72"/>
      <c r="V326" s="71">
        <f t="shared" si="1827"/>
        <v>0</v>
      </c>
      <c r="W326" s="72">
        <v>0</v>
      </c>
      <c r="X326" s="71">
        <f t="shared" si="1828"/>
        <v>0</v>
      </c>
      <c r="Y326" s="72"/>
      <c r="Z326" s="71">
        <f t="shared" si="1829"/>
        <v>0</v>
      </c>
      <c r="AA326" s="72">
        <v>0</v>
      </c>
      <c r="AB326" s="71">
        <f t="shared" si="1830"/>
        <v>0</v>
      </c>
      <c r="AC326" s="72"/>
      <c r="AD326" s="71">
        <f t="shared" si="1831"/>
        <v>0</v>
      </c>
      <c r="AE326" s="72">
        <v>0</v>
      </c>
      <c r="AF326" s="71">
        <f t="shared" si="1832"/>
        <v>0</v>
      </c>
      <c r="AG326" s="74"/>
      <c r="AH326" s="71">
        <f t="shared" si="1833"/>
        <v>0</v>
      </c>
      <c r="AI326" s="72"/>
      <c r="AJ326" s="71">
        <f t="shared" si="1834"/>
        <v>0</v>
      </c>
      <c r="AK326" s="86"/>
      <c r="AL326" s="106">
        <f t="shared" si="1835"/>
        <v>0</v>
      </c>
      <c r="AM326" s="72"/>
      <c r="AN326" s="77">
        <f t="shared" si="1836"/>
        <v>0</v>
      </c>
      <c r="AO326" s="72"/>
      <c r="AP326" s="71">
        <f t="shared" si="1837"/>
        <v>0</v>
      </c>
      <c r="AQ326" s="72">
        <v>0</v>
      </c>
      <c r="AR326" s="72">
        <f t="shared" si="1838"/>
        <v>0</v>
      </c>
      <c r="AS326" s="72"/>
      <c r="AT326" s="72">
        <f t="shared" si="1839"/>
        <v>0</v>
      </c>
      <c r="AU326" s="72">
        <v>0</v>
      </c>
      <c r="AV326" s="71">
        <f t="shared" si="1840"/>
        <v>0</v>
      </c>
      <c r="AW326" s="72">
        <v>0</v>
      </c>
      <c r="AX326" s="71">
        <f t="shared" si="1841"/>
        <v>0</v>
      </c>
      <c r="AY326" s="72">
        <v>0</v>
      </c>
      <c r="AZ326" s="71">
        <f t="shared" si="1842"/>
        <v>0</v>
      </c>
      <c r="BA326" s="72"/>
      <c r="BB326" s="71">
        <f t="shared" si="1843"/>
        <v>0</v>
      </c>
      <c r="BC326" s="72"/>
      <c r="BD326" s="71">
        <f t="shared" si="1844"/>
        <v>0</v>
      </c>
      <c r="BE326" s="72"/>
      <c r="BF326" s="71">
        <f t="shared" si="1845"/>
        <v>0</v>
      </c>
      <c r="BG326" s="72"/>
      <c r="BH326" s="71">
        <f t="shared" si="1846"/>
        <v>0</v>
      </c>
      <c r="BI326" s="72">
        <v>0</v>
      </c>
      <c r="BJ326" s="71">
        <f t="shared" si="1847"/>
        <v>0</v>
      </c>
      <c r="BK326" s="72">
        <v>0</v>
      </c>
      <c r="BL326" s="71">
        <f t="shared" si="1848"/>
        <v>0</v>
      </c>
      <c r="BM326" s="72"/>
      <c r="BN326" s="71">
        <f t="shared" si="1849"/>
        <v>0</v>
      </c>
      <c r="BO326" s="72"/>
      <c r="BP326" s="71">
        <f t="shared" si="1850"/>
        <v>0</v>
      </c>
      <c r="BQ326" s="72"/>
      <c r="BR326" s="71">
        <f t="shared" si="1851"/>
        <v>0</v>
      </c>
      <c r="BS326" s="72"/>
      <c r="BT326" s="71">
        <f t="shared" si="1852"/>
        <v>0</v>
      </c>
      <c r="BU326" s="72"/>
      <c r="BV326" s="71">
        <f t="shared" si="1853"/>
        <v>0</v>
      </c>
      <c r="BW326" s="72"/>
      <c r="BX326" s="71">
        <f t="shared" si="1854"/>
        <v>0</v>
      </c>
      <c r="BY326" s="72"/>
      <c r="BZ326" s="79">
        <f t="shared" si="1855"/>
        <v>0</v>
      </c>
      <c r="CA326" s="72">
        <v>0</v>
      </c>
      <c r="CB326" s="71">
        <f t="shared" si="1856"/>
        <v>0</v>
      </c>
      <c r="CC326" s="72">
        <v>0</v>
      </c>
      <c r="CD326" s="71">
        <f t="shared" si="1857"/>
        <v>0</v>
      </c>
      <c r="CE326" s="72">
        <v>0</v>
      </c>
      <c r="CF326" s="71">
        <f t="shared" si="1858"/>
        <v>0</v>
      </c>
      <c r="CG326" s="72"/>
      <c r="CH326" s="72">
        <f t="shared" si="1859"/>
        <v>0</v>
      </c>
      <c r="CI326" s="72"/>
      <c r="CJ326" s="71">
        <f t="shared" si="1860"/>
        <v>0</v>
      </c>
      <c r="CK326" s="72">
        <v>0</v>
      </c>
      <c r="CL326" s="71">
        <f t="shared" si="1861"/>
        <v>0</v>
      </c>
      <c r="CM326" s="72"/>
      <c r="CN326" s="71">
        <f t="shared" si="1862"/>
        <v>0</v>
      </c>
      <c r="CO326" s="72"/>
      <c r="CP326" s="71">
        <f t="shared" si="1863"/>
        <v>0</v>
      </c>
      <c r="CQ326" s="72">
        <v>1</v>
      </c>
      <c r="CR326" s="71">
        <f t="shared" si="1864"/>
        <v>42024.247999999985</v>
      </c>
      <c r="CS326" s="72"/>
      <c r="CT326" s="71">
        <f t="shared" si="1865"/>
        <v>0</v>
      </c>
      <c r="CU326" s="72">
        <v>0</v>
      </c>
      <c r="CV326" s="71">
        <f t="shared" si="1866"/>
        <v>0</v>
      </c>
      <c r="CW326" s="86">
        <v>5</v>
      </c>
      <c r="CX326" s="71">
        <f t="shared" si="1867"/>
        <v>200823.84</v>
      </c>
      <c r="CY326" s="72"/>
      <c r="CZ326" s="71">
        <f t="shared" si="1868"/>
        <v>0</v>
      </c>
      <c r="DA326" s="72">
        <v>0</v>
      </c>
      <c r="DB326" s="77">
        <f t="shared" si="1869"/>
        <v>0</v>
      </c>
      <c r="DC326" s="72">
        <v>0</v>
      </c>
      <c r="DD326" s="71">
        <f t="shared" si="1870"/>
        <v>0</v>
      </c>
      <c r="DE326" s="87"/>
      <c r="DF326" s="71">
        <f t="shared" si="1871"/>
        <v>0</v>
      </c>
      <c r="DG326" s="72"/>
      <c r="DH326" s="71">
        <f t="shared" si="1872"/>
        <v>0</v>
      </c>
      <c r="DI326" s="72"/>
      <c r="DJ326" s="71">
        <f t="shared" si="1873"/>
        <v>0</v>
      </c>
      <c r="DK326" s="72"/>
      <c r="DL326" s="79">
        <f t="shared" si="1874"/>
        <v>0</v>
      </c>
      <c r="DM326" s="81">
        <f t="shared" si="1875"/>
        <v>66</v>
      </c>
      <c r="DN326" s="79">
        <f t="shared" si="1875"/>
        <v>2697361.6880000001</v>
      </c>
    </row>
    <row r="327" spans="1:118" ht="30" customHeight="1" x14ac:dyDescent="0.25">
      <c r="A327" s="82"/>
      <c r="B327" s="83">
        <v>282</v>
      </c>
      <c r="C327" s="65" t="s">
        <v>451</v>
      </c>
      <c r="D327" s="66">
        <v>22900</v>
      </c>
      <c r="E327" s="84">
        <v>1.95</v>
      </c>
      <c r="F327" s="84"/>
      <c r="G327" s="67">
        <v>1</v>
      </c>
      <c r="H327" s="68"/>
      <c r="I327" s="66">
        <v>1.4</v>
      </c>
      <c r="J327" s="66">
        <v>1.68</v>
      </c>
      <c r="K327" s="66">
        <v>2.23</v>
      </c>
      <c r="L327" s="69">
        <v>2.57</v>
      </c>
      <c r="M327" s="72">
        <v>88</v>
      </c>
      <c r="N327" s="71">
        <f>(M327*$D327*$E327*$G327*$I327*$N$12)</f>
        <v>6051645.6000000006</v>
      </c>
      <c r="O327" s="72">
        <v>67</v>
      </c>
      <c r="P327" s="72">
        <f t="shared" si="1824"/>
        <v>4607502.8999999994</v>
      </c>
      <c r="Q327" s="72">
        <v>55</v>
      </c>
      <c r="R327" s="71">
        <f t="shared" si="1825"/>
        <v>3782278.5000000005</v>
      </c>
      <c r="S327" s="72"/>
      <c r="T327" s="71">
        <f t="shared" si="1826"/>
        <v>0</v>
      </c>
      <c r="U327" s="72">
        <v>13</v>
      </c>
      <c r="V327" s="71">
        <f t="shared" si="1827"/>
        <v>893993.10000000009</v>
      </c>
      <c r="W327" s="72">
        <v>0</v>
      </c>
      <c r="X327" s="71">
        <f t="shared" si="1828"/>
        <v>0</v>
      </c>
      <c r="Y327" s="72"/>
      <c r="Z327" s="71">
        <f t="shared" si="1829"/>
        <v>0</v>
      </c>
      <c r="AA327" s="72">
        <v>0</v>
      </c>
      <c r="AB327" s="71">
        <f t="shared" si="1830"/>
        <v>0</v>
      </c>
      <c r="AC327" s="72">
        <v>21</v>
      </c>
      <c r="AD327" s="71">
        <f t="shared" si="1831"/>
        <v>1444142.7000000002</v>
      </c>
      <c r="AE327" s="72">
        <v>0</v>
      </c>
      <c r="AF327" s="71">
        <f t="shared" si="1832"/>
        <v>0</v>
      </c>
      <c r="AG327" s="74"/>
      <c r="AH327" s="71">
        <f t="shared" si="1833"/>
        <v>0</v>
      </c>
      <c r="AI327" s="72">
        <v>60</v>
      </c>
      <c r="AJ327" s="77">
        <f t="shared" si="1834"/>
        <v>4126122</v>
      </c>
      <c r="AK327" s="86">
        <v>10</v>
      </c>
      <c r="AL327" s="71">
        <f t="shared" si="1835"/>
        <v>825224.4</v>
      </c>
      <c r="AM327" s="87">
        <v>4</v>
      </c>
      <c r="AN327" s="77">
        <f t="shared" si="1836"/>
        <v>330089.76</v>
      </c>
      <c r="AO327" s="72"/>
      <c r="AP327" s="71">
        <f t="shared" si="1837"/>
        <v>0</v>
      </c>
      <c r="AQ327" s="72"/>
      <c r="AR327" s="72">
        <f t="shared" si="1838"/>
        <v>0</v>
      </c>
      <c r="AS327" s="72">
        <v>42</v>
      </c>
      <c r="AT327" s="72">
        <f t="shared" si="1839"/>
        <v>3019571.0999999996</v>
      </c>
      <c r="AU327" s="72">
        <v>0</v>
      </c>
      <c r="AV327" s="71">
        <f t="shared" si="1840"/>
        <v>0</v>
      </c>
      <c r="AW327" s="72">
        <v>0</v>
      </c>
      <c r="AX327" s="71">
        <f t="shared" si="1841"/>
        <v>0</v>
      </c>
      <c r="AY327" s="72">
        <v>0</v>
      </c>
      <c r="AZ327" s="71">
        <f t="shared" si="1842"/>
        <v>0</v>
      </c>
      <c r="BA327" s="72">
        <v>5</v>
      </c>
      <c r="BB327" s="71">
        <f t="shared" si="1843"/>
        <v>343843.5</v>
      </c>
      <c r="BC327" s="72">
        <v>4</v>
      </c>
      <c r="BD327" s="71">
        <f t="shared" si="1844"/>
        <v>275074.8</v>
      </c>
      <c r="BE327" s="72">
        <v>24</v>
      </c>
      <c r="BF327" s="71">
        <f t="shared" si="1845"/>
        <v>1800489.5999999999</v>
      </c>
      <c r="BG327" s="72">
        <v>41</v>
      </c>
      <c r="BH327" s="71">
        <f t="shared" si="1846"/>
        <v>3075836.4</v>
      </c>
      <c r="BI327" s="72">
        <v>0</v>
      </c>
      <c r="BJ327" s="71">
        <f t="shared" si="1847"/>
        <v>0</v>
      </c>
      <c r="BK327" s="72">
        <v>0</v>
      </c>
      <c r="BL327" s="71">
        <f t="shared" si="1848"/>
        <v>0</v>
      </c>
      <c r="BM327" s="72">
        <f>28-6</f>
        <v>22</v>
      </c>
      <c r="BN327" s="71">
        <f t="shared" si="1849"/>
        <v>1815493.6800000002</v>
      </c>
      <c r="BO327" s="72">
        <v>4</v>
      </c>
      <c r="BP327" s="71">
        <f t="shared" si="1850"/>
        <v>300081.59999999998</v>
      </c>
      <c r="BQ327" s="72">
        <v>5</v>
      </c>
      <c r="BR327" s="71">
        <f t="shared" si="1851"/>
        <v>468877.5</v>
      </c>
      <c r="BS327" s="72"/>
      <c r="BT327" s="71">
        <f t="shared" si="1852"/>
        <v>0</v>
      </c>
      <c r="BU327" s="72">
        <v>13</v>
      </c>
      <c r="BV327" s="71">
        <f t="shared" si="1853"/>
        <v>1219081.5</v>
      </c>
      <c r="BW327" s="72">
        <v>8</v>
      </c>
      <c r="BX327" s="71">
        <f t="shared" si="1854"/>
        <v>600163.19999999995</v>
      </c>
      <c r="BY327" s="72">
        <v>7</v>
      </c>
      <c r="BZ327" s="79">
        <f t="shared" si="1855"/>
        <v>525142.79999999993</v>
      </c>
      <c r="CA327" s="72">
        <v>0</v>
      </c>
      <c r="CB327" s="71">
        <f t="shared" si="1856"/>
        <v>0</v>
      </c>
      <c r="CC327" s="72">
        <v>0</v>
      </c>
      <c r="CD327" s="71">
        <f t="shared" si="1857"/>
        <v>0</v>
      </c>
      <c r="CE327" s="72"/>
      <c r="CF327" s="71">
        <f t="shared" si="1858"/>
        <v>0</v>
      </c>
      <c r="CG327" s="72"/>
      <c r="CH327" s="72">
        <f t="shared" si="1859"/>
        <v>0</v>
      </c>
      <c r="CI327" s="72"/>
      <c r="CJ327" s="71">
        <f t="shared" si="1860"/>
        <v>0</v>
      </c>
      <c r="CK327" s="72">
        <v>0</v>
      </c>
      <c r="CL327" s="71">
        <f t="shared" si="1861"/>
        <v>0</v>
      </c>
      <c r="CM327" s="72"/>
      <c r="CN327" s="71">
        <f t="shared" si="1862"/>
        <v>0</v>
      </c>
      <c r="CO327" s="72"/>
      <c r="CP327" s="71">
        <f t="shared" si="1863"/>
        <v>0</v>
      </c>
      <c r="CQ327" s="72">
        <v>1</v>
      </c>
      <c r="CR327" s="71">
        <f t="shared" si="1864"/>
        <v>70644.209999999992</v>
      </c>
      <c r="CS327" s="72">
        <v>5</v>
      </c>
      <c r="CT327" s="71">
        <f t="shared" si="1865"/>
        <v>353221.05</v>
      </c>
      <c r="CU327" s="72">
        <v>0</v>
      </c>
      <c r="CV327" s="71">
        <f t="shared" si="1866"/>
        <v>0</v>
      </c>
      <c r="CW327" s="86">
        <v>2</v>
      </c>
      <c r="CX327" s="71">
        <f t="shared" si="1867"/>
        <v>135036.72</v>
      </c>
      <c r="CY327" s="72"/>
      <c r="CZ327" s="71">
        <f t="shared" si="1868"/>
        <v>0</v>
      </c>
      <c r="DA327" s="72">
        <v>0</v>
      </c>
      <c r="DB327" s="77">
        <f t="shared" si="1869"/>
        <v>0</v>
      </c>
      <c r="DC327" s="72">
        <v>0</v>
      </c>
      <c r="DD327" s="71">
        <f t="shared" si="1870"/>
        <v>0</v>
      </c>
      <c r="DE327" s="87"/>
      <c r="DF327" s="71">
        <f t="shared" si="1871"/>
        <v>0</v>
      </c>
      <c r="DG327" s="72">
        <v>1</v>
      </c>
      <c r="DH327" s="71">
        <f t="shared" si="1872"/>
        <v>84773.051999999981</v>
      </c>
      <c r="DI327" s="72"/>
      <c r="DJ327" s="71">
        <f t="shared" si="1873"/>
        <v>0</v>
      </c>
      <c r="DK327" s="72"/>
      <c r="DL327" s="79">
        <f t="shared" si="1874"/>
        <v>0</v>
      </c>
      <c r="DM327" s="81">
        <f t="shared" si="1875"/>
        <v>502</v>
      </c>
      <c r="DN327" s="79">
        <f t="shared" si="1875"/>
        <v>36148329.671999998</v>
      </c>
    </row>
    <row r="328" spans="1:118" ht="30" customHeight="1" x14ac:dyDescent="0.25">
      <c r="A328" s="82"/>
      <c r="B328" s="83">
        <v>283</v>
      </c>
      <c r="C328" s="65" t="s">
        <v>452</v>
      </c>
      <c r="D328" s="66">
        <v>22900</v>
      </c>
      <c r="E328" s="84">
        <v>2.46</v>
      </c>
      <c r="F328" s="84"/>
      <c r="G328" s="67">
        <v>1</v>
      </c>
      <c r="H328" s="68"/>
      <c r="I328" s="66">
        <v>1.4</v>
      </c>
      <c r="J328" s="66">
        <v>1.68</v>
      </c>
      <c r="K328" s="66">
        <v>2.23</v>
      </c>
      <c r="L328" s="69">
        <v>2.57</v>
      </c>
      <c r="M328" s="72">
        <v>19</v>
      </c>
      <c r="N328" s="71">
        <f t="shared" si="1503"/>
        <v>1648332.84</v>
      </c>
      <c r="O328" s="72">
        <v>3</v>
      </c>
      <c r="P328" s="72">
        <f t="shared" si="1824"/>
        <v>260263.08000000002</v>
      </c>
      <c r="Q328" s="72"/>
      <c r="R328" s="71">
        <f t="shared" si="1825"/>
        <v>0</v>
      </c>
      <c r="S328" s="72"/>
      <c r="T328" s="71">
        <f t="shared" si="1826"/>
        <v>0</v>
      </c>
      <c r="U328" s="72"/>
      <c r="V328" s="71">
        <f t="shared" si="1827"/>
        <v>0</v>
      </c>
      <c r="W328" s="72">
        <v>0</v>
      </c>
      <c r="X328" s="71">
        <f t="shared" si="1828"/>
        <v>0</v>
      </c>
      <c r="Y328" s="72"/>
      <c r="Z328" s="71">
        <f t="shared" si="1829"/>
        <v>0</v>
      </c>
      <c r="AA328" s="72">
        <v>0</v>
      </c>
      <c r="AB328" s="71">
        <f t="shared" si="1830"/>
        <v>0</v>
      </c>
      <c r="AC328" s="72"/>
      <c r="AD328" s="71">
        <f t="shared" si="1831"/>
        <v>0</v>
      </c>
      <c r="AE328" s="72">
        <v>0</v>
      </c>
      <c r="AF328" s="71">
        <f t="shared" si="1832"/>
        <v>0</v>
      </c>
      <c r="AG328" s="74"/>
      <c r="AH328" s="71">
        <f t="shared" si="1833"/>
        <v>0</v>
      </c>
      <c r="AI328" s="72">
        <v>3</v>
      </c>
      <c r="AJ328" s="71">
        <f t="shared" si="1834"/>
        <v>260263.08000000002</v>
      </c>
      <c r="AK328" s="86">
        <v>2</v>
      </c>
      <c r="AL328" s="123">
        <f t="shared" si="1835"/>
        <v>208210.46400000001</v>
      </c>
      <c r="AM328" s="72"/>
      <c r="AN328" s="77">
        <f t="shared" si="1836"/>
        <v>0</v>
      </c>
      <c r="AO328" s="72"/>
      <c r="AP328" s="71">
        <f t="shared" si="1837"/>
        <v>0</v>
      </c>
      <c r="AQ328" s="72"/>
      <c r="AR328" s="72">
        <f t="shared" si="1838"/>
        <v>0</v>
      </c>
      <c r="AS328" s="72">
        <v>2</v>
      </c>
      <c r="AT328" s="72">
        <f t="shared" si="1839"/>
        <v>181395.47999999995</v>
      </c>
      <c r="AU328" s="72">
        <v>0</v>
      </c>
      <c r="AV328" s="71">
        <f t="shared" si="1840"/>
        <v>0</v>
      </c>
      <c r="AW328" s="72">
        <v>0</v>
      </c>
      <c r="AX328" s="71">
        <f t="shared" si="1841"/>
        <v>0</v>
      </c>
      <c r="AY328" s="72">
        <v>0</v>
      </c>
      <c r="AZ328" s="71">
        <f t="shared" si="1842"/>
        <v>0</v>
      </c>
      <c r="BA328" s="72"/>
      <c r="BB328" s="71">
        <f t="shared" si="1843"/>
        <v>0</v>
      </c>
      <c r="BC328" s="72"/>
      <c r="BD328" s="71">
        <f t="shared" si="1844"/>
        <v>0</v>
      </c>
      <c r="BE328" s="72"/>
      <c r="BF328" s="71">
        <f t="shared" si="1845"/>
        <v>0</v>
      </c>
      <c r="BG328" s="72">
        <v>9</v>
      </c>
      <c r="BH328" s="71">
        <f t="shared" si="1846"/>
        <v>851770.08</v>
      </c>
      <c r="BI328" s="72">
        <v>0</v>
      </c>
      <c r="BJ328" s="71">
        <f t="shared" si="1847"/>
        <v>0</v>
      </c>
      <c r="BK328" s="72">
        <v>0</v>
      </c>
      <c r="BL328" s="71">
        <f t="shared" si="1848"/>
        <v>0</v>
      </c>
      <c r="BM328" s="72">
        <v>3</v>
      </c>
      <c r="BN328" s="71">
        <f t="shared" si="1849"/>
        <v>312315.696</v>
      </c>
      <c r="BO328" s="72"/>
      <c r="BP328" s="71">
        <f t="shared" si="1850"/>
        <v>0</v>
      </c>
      <c r="BQ328" s="72"/>
      <c r="BR328" s="71">
        <f t="shared" si="1851"/>
        <v>0</v>
      </c>
      <c r="BS328" s="72"/>
      <c r="BT328" s="71">
        <f t="shared" si="1852"/>
        <v>0</v>
      </c>
      <c r="BU328" s="72"/>
      <c r="BV328" s="71">
        <f t="shared" si="1853"/>
        <v>0</v>
      </c>
      <c r="BW328" s="72">
        <v>4</v>
      </c>
      <c r="BX328" s="71">
        <f t="shared" si="1854"/>
        <v>378564.48</v>
      </c>
      <c r="BY328" s="72"/>
      <c r="BZ328" s="79">
        <f t="shared" si="1855"/>
        <v>0</v>
      </c>
      <c r="CA328" s="72">
        <v>0</v>
      </c>
      <c r="CB328" s="71">
        <f t="shared" si="1856"/>
        <v>0</v>
      </c>
      <c r="CC328" s="72">
        <v>0</v>
      </c>
      <c r="CD328" s="71">
        <f t="shared" si="1857"/>
        <v>0</v>
      </c>
      <c r="CE328" s="72"/>
      <c r="CF328" s="71">
        <f t="shared" si="1858"/>
        <v>0</v>
      </c>
      <c r="CG328" s="72"/>
      <c r="CH328" s="72">
        <f t="shared" si="1859"/>
        <v>0</v>
      </c>
      <c r="CI328" s="72"/>
      <c r="CJ328" s="71">
        <f t="shared" si="1860"/>
        <v>0</v>
      </c>
      <c r="CK328" s="72">
        <v>0</v>
      </c>
      <c r="CL328" s="71">
        <f t="shared" si="1861"/>
        <v>0</v>
      </c>
      <c r="CM328" s="72"/>
      <c r="CN328" s="71">
        <f t="shared" si="1862"/>
        <v>0</v>
      </c>
      <c r="CO328" s="72"/>
      <c r="CP328" s="71">
        <f t="shared" si="1863"/>
        <v>0</v>
      </c>
      <c r="CQ328" s="72"/>
      <c r="CR328" s="71">
        <f t="shared" si="1864"/>
        <v>0</v>
      </c>
      <c r="CS328" s="72"/>
      <c r="CT328" s="71">
        <f t="shared" si="1865"/>
        <v>0</v>
      </c>
      <c r="CU328" s="72">
        <v>0</v>
      </c>
      <c r="CV328" s="71">
        <f t="shared" si="1866"/>
        <v>0</v>
      </c>
      <c r="CW328" s="86"/>
      <c r="CX328" s="71">
        <f t="shared" si="1867"/>
        <v>0</v>
      </c>
      <c r="CY328" s="72"/>
      <c r="CZ328" s="71">
        <f t="shared" si="1868"/>
        <v>0</v>
      </c>
      <c r="DA328" s="72">
        <v>0</v>
      </c>
      <c r="DB328" s="77">
        <f t="shared" si="1869"/>
        <v>0</v>
      </c>
      <c r="DC328" s="72">
        <v>0</v>
      </c>
      <c r="DD328" s="71">
        <f t="shared" si="1870"/>
        <v>0</v>
      </c>
      <c r="DE328" s="87"/>
      <c r="DF328" s="71">
        <f t="shared" si="1871"/>
        <v>0</v>
      </c>
      <c r="DG328" s="72"/>
      <c r="DH328" s="71">
        <f t="shared" si="1872"/>
        <v>0</v>
      </c>
      <c r="DI328" s="72"/>
      <c r="DJ328" s="71">
        <f t="shared" si="1873"/>
        <v>0</v>
      </c>
      <c r="DK328" s="72"/>
      <c r="DL328" s="79">
        <f t="shared" si="1874"/>
        <v>0</v>
      </c>
      <c r="DM328" s="81">
        <f t="shared" si="1875"/>
        <v>45</v>
      </c>
      <c r="DN328" s="79">
        <f t="shared" si="1875"/>
        <v>4101115.2</v>
      </c>
    </row>
    <row r="329" spans="1:118" ht="15.75" customHeight="1" x14ac:dyDescent="0.25">
      <c r="A329" s="82"/>
      <c r="B329" s="83">
        <v>284</v>
      </c>
      <c r="C329" s="65" t="s">
        <v>453</v>
      </c>
      <c r="D329" s="66">
        <v>22900</v>
      </c>
      <c r="E329" s="84">
        <v>0.73</v>
      </c>
      <c r="F329" s="84"/>
      <c r="G329" s="67">
        <v>1</v>
      </c>
      <c r="H329" s="68"/>
      <c r="I329" s="66">
        <v>1.4</v>
      </c>
      <c r="J329" s="66">
        <v>1.68</v>
      </c>
      <c r="K329" s="66">
        <v>2.23</v>
      </c>
      <c r="L329" s="69">
        <v>2.57</v>
      </c>
      <c r="M329" s="72">
        <v>96</v>
      </c>
      <c r="N329" s="71">
        <f t="shared" ref="N329:N333" si="1876">(M329*$D329*$E329*$G329*$I329)</f>
        <v>2246764.7999999998</v>
      </c>
      <c r="O329" s="72">
        <v>60</v>
      </c>
      <c r="P329" s="72">
        <f t="shared" ref="P329:P333" si="1877">(O329*$D329*$E329*$G329*$I329)</f>
        <v>1404228</v>
      </c>
      <c r="Q329" s="72"/>
      <c r="R329" s="71">
        <f t="shared" ref="R329:R333" si="1878">(Q329*$D329*$E329*$G329*$I329)</f>
        <v>0</v>
      </c>
      <c r="S329" s="72"/>
      <c r="T329" s="71">
        <f t="shared" ref="T329:T333" si="1879">(S329*$D329*$E329*$G329*$I329)</f>
        <v>0</v>
      </c>
      <c r="U329" s="72"/>
      <c r="V329" s="71">
        <f t="shared" ref="V329:V333" si="1880">(U329*$D329*$E329*$G329*$I329)</f>
        <v>0</v>
      </c>
      <c r="W329" s="72">
        <v>0</v>
      </c>
      <c r="X329" s="71">
        <f t="shared" ref="X329:X333" si="1881">(W329*$D329*$E329*$G329*$I329)</f>
        <v>0</v>
      </c>
      <c r="Y329" s="72"/>
      <c r="Z329" s="71">
        <f t="shared" ref="Z329:Z333" si="1882">(Y329*$D329*$E329*$G329*$I329)</f>
        <v>0</v>
      </c>
      <c r="AA329" s="72">
        <v>0</v>
      </c>
      <c r="AB329" s="71">
        <f t="shared" ref="AB329:AB333" si="1883">(AA329*$D329*$E329*$G329*$I329)</f>
        <v>0</v>
      </c>
      <c r="AC329" s="72">
        <v>36</v>
      </c>
      <c r="AD329" s="71">
        <f t="shared" ref="AD329:AD333" si="1884">(AC329*$D329*$E329*$G329*$I329)</f>
        <v>842536.79999999993</v>
      </c>
      <c r="AE329" s="72">
        <v>0</v>
      </c>
      <c r="AF329" s="71">
        <f t="shared" ref="AF329:AF333" si="1885">(AE329*$D329*$E329*$G329*$I329)</f>
        <v>0</v>
      </c>
      <c r="AG329" s="74"/>
      <c r="AH329" s="71">
        <f t="shared" ref="AH329:AH333" si="1886">(AG329*$D329*$E329*$G329*$I329)</f>
        <v>0</v>
      </c>
      <c r="AI329" s="72">
        <v>99</v>
      </c>
      <c r="AJ329" s="71">
        <f t="shared" ref="AJ329:AJ333" si="1887">(AI329*$D329*$E329*$G329*$I329)</f>
        <v>2316976.1999999997</v>
      </c>
      <c r="AK329" s="85"/>
      <c r="AL329" s="71">
        <f t="shared" ref="AL329:AL333" si="1888">(AK329*$D329*$E329*$G329*$J329)</f>
        <v>0</v>
      </c>
      <c r="AM329" s="72">
        <v>1</v>
      </c>
      <c r="AN329" s="77">
        <f t="shared" ref="AN329:AN333" si="1889">(AM329*$D329*$E329*$G329*$J329)</f>
        <v>28084.559999999998</v>
      </c>
      <c r="AO329" s="72"/>
      <c r="AP329" s="71">
        <f t="shared" ref="AP329:AP333" si="1890">(AO329*$D329*$E329*$G329*$I329)</f>
        <v>0</v>
      </c>
      <c r="AQ329" s="72"/>
      <c r="AR329" s="72">
        <f t="shared" ref="AR329:AR333" si="1891">(AQ329*$D329*$E329*$G329*$I329)</f>
        <v>0</v>
      </c>
      <c r="AS329" s="72">
        <v>200</v>
      </c>
      <c r="AT329" s="72">
        <f t="shared" ref="AT329:AT333" si="1892">(AS329*$D329*$E329*$G329*$I329)</f>
        <v>4680760</v>
      </c>
      <c r="AU329" s="72">
        <v>0</v>
      </c>
      <c r="AV329" s="71">
        <f t="shared" ref="AV329:AV333" si="1893">(AU329*$D329*$E329*$G329*$I329)</f>
        <v>0</v>
      </c>
      <c r="AW329" s="72">
        <v>0</v>
      </c>
      <c r="AX329" s="71">
        <f t="shared" ref="AX329:AX333" si="1894">(AW329*$D329*$E329*$G329*$I329)</f>
        <v>0</v>
      </c>
      <c r="AY329" s="72">
        <v>0</v>
      </c>
      <c r="AZ329" s="71">
        <f t="shared" ref="AZ329:AZ333" si="1895">(AY329*$D329*$E329*$G329*$I329)</f>
        <v>0</v>
      </c>
      <c r="BA329" s="72">
        <v>49</v>
      </c>
      <c r="BB329" s="71">
        <f t="shared" ref="BB329:BB333" si="1896">(BA329*$D329*$E329*$G329*$I329)</f>
        <v>1146786.2</v>
      </c>
      <c r="BC329" s="72">
        <v>28</v>
      </c>
      <c r="BD329" s="71">
        <f t="shared" ref="BD329:BD333" si="1897">(BC329*$D329*$E329*$G329*$I329)</f>
        <v>655306.39999999991</v>
      </c>
      <c r="BE329" s="72">
        <v>84</v>
      </c>
      <c r="BF329" s="71">
        <f t="shared" ref="BF329:BF333" si="1898">(BE329*$D329*$E329*$G329*$J329)</f>
        <v>2359103.04</v>
      </c>
      <c r="BG329" s="72">
        <v>89</v>
      </c>
      <c r="BH329" s="71">
        <f t="shared" ref="BH329:BH333" si="1899">(BG329*$D329*$E329*$G329*$J329)</f>
        <v>2499525.84</v>
      </c>
      <c r="BI329" s="72">
        <v>0</v>
      </c>
      <c r="BJ329" s="71">
        <f t="shared" ref="BJ329:BJ333" si="1900">(BI329*$D329*$E329*$G329*$J329)</f>
        <v>0</v>
      </c>
      <c r="BK329" s="72">
        <v>0</v>
      </c>
      <c r="BL329" s="71">
        <f t="shared" ref="BL329:BL333" si="1901">(BK329*$D329*$E329*$G329*$J329)</f>
        <v>0</v>
      </c>
      <c r="BM329" s="72">
        <v>41</v>
      </c>
      <c r="BN329" s="71">
        <f t="shared" ref="BN329:BN333" si="1902">(BM329*$D329*$E329*$G329*$J329)</f>
        <v>1151466.96</v>
      </c>
      <c r="BO329" s="72">
        <v>32</v>
      </c>
      <c r="BP329" s="71">
        <f t="shared" ref="BP329:BP333" si="1903">(BO329*$D329*$E329*$G329*$J329)</f>
        <v>898705.91999999993</v>
      </c>
      <c r="BQ329" s="72">
        <v>16</v>
      </c>
      <c r="BR329" s="71">
        <f t="shared" ref="BR329:BR333" si="1904">(BQ329*$D329*$E329*$G329*$J329)</f>
        <v>449352.95999999996</v>
      </c>
      <c r="BS329" s="72"/>
      <c r="BT329" s="71">
        <f t="shared" ref="BT329:BT333" si="1905">(BS329*$D329*$E329*$G329*$J329)</f>
        <v>0</v>
      </c>
      <c r="BU329" s="72">
        <v>15</v>
      </c>
      <c r="BV329" s="71">
        <f t="shared" ref="BV329:BV333" si="1906">(BU329*$D329*$E329*$G329*$J329)</f>
        <v>421268.39999999997</v>
      </c>
      <c r="BW329" s="72">
        <v>27</v>
      </c>
      <c r="BX329" s="71">
        <f t="shared" ref="BX329:BX333" si="1907">(BW329*$D329*$E329*$G329*$J329)</f>
        <v>758283.12</v>
      </c>
      <c r="BY329" s="72">
        <v>11</v>
      </c>
      <c r="BZ329" s="79">
        <f t="shared" ref="BZ329:BZ333" si="1908">(BY329*$D329*$E329*$G329*$J329)</f>
        <v>308930.15999999997</v>
      </c>
      <c r="CA329" s="72">
        <v>0</v>
      </c>
      <c r="CB329" s="71">
        <f t="shared" ref="CB329:CB333" si="1909">(CA329*$D329*$E329*$G329*$I329)</f>
        <v>0</v>
      </c>
      <c r="CC329" s="72">
        <v>0</v>
      </c>
      <c r="CD329" s="71">
        <f t="shared" ref="CD329:CD333" si="1910">(CC329*$D329*$E329*$G329*$I329)</f>
        <v>0</v>
      </c>
      <c r="CE329" s="72">
        <v>0</v>
      </c>
      <c r="CF329" s="71">
        <f t="shared" ref="CF329:CF333" si="1911">(CE329*$D329*$E329*$G329*$I329)</f>
        <v>0</v>
      </c>
      <c r="CG329" s="72"/>
      <c r="CH329" s="72">
        <f t="shared" ref="CH329:CH333" si="1912">(CG329*$D329*$E329*$G329*$I329)</f>
        <v>0</v>
      </c>
      <c r="CI329" s="72"/>
      <c r="CJ329" s="71">
        <f t="shared" ref="CJ329:CJ333" si="1913">(CI329*$D329*$E329*$G329*$J329)</f>
        <v>0</v>
      </c>
      <c r="CK329" s="72">
        <v>0</v>
      </c>
      <c r="CL329" s="71">
        <f t="shared" ref="CL329:CL333" si="1914">(CK329*$D329*$E329*$G329*$I329)</f>
        <v>0</v>
      </c>
      <c r="CM329" s="72"/>
      <c r="CN329" s="71">
        <f t="shared" ref="CN329:CN333" si="1915">(CM329*$D329*$E329*$G329*$I329)</f>
        <v>0</v>
      </c>
      <c r="CO329" s="72"/>
      <c r="CP329" s="71">
        <f t="shared" ref="CP329:CP333" si="1916">(CO329*$D329*$E329*$G329*$I329)</f>
        <v>0</v>
      </c>
      <c r="CQ329" s="72">
        <v>13</v>
      </c>
      <c r="CR329" s="71">
        <f t="shared" ref="CR329:CR333" si="1917">(CQ329*$D329*$E329*$G329*$I329)</f>
        <v>304249.39999999997</v>
      </c>
      <c r="CS329" s="72">
        <v>32</v>
      </c>
      <c r="CT329" s="71">
        <f t="shared" ref="CT329:CT333" si="1918">(CS329*$D329*$E329*$G329*$I329)</f>
        <v>748921.6</v>
      </c>
      <c r="CU329" s="72">
        <v>0</v>
      </c>
      <c r="CV329" s="71">
        <f t="shared" ref="CV329:CV333" si="1919">(CU329*$D329*$E329*$G329*$J329)</f>
        <v>0</v>
      </c>
      <c r="CW329" s="86"/>
      <c r="CX329" s="71">
        <f t="shared" ref="CX329:CX333" si="1920">(CW329*$D329*$E329*$G329*$J329)</f>
        <v>0</v>
      </c>
      <c r="CY329" s="72"/>
      <c r="CZ329" s="71">
        <f t="shared" ref="CZ329:CZ333" si="1921">(CY329*$D329*$E329*$G329*$I329)</f>
        <v>0</v>
      </c>
      <c r="DA329" s="72">
        <v>0</v>
      </c>
      <c r="DB329" s="77">
        <f t="shared" ref="DB329:DB333" si="1922">(DA329*$D329*$E329*$G329*$J329)</f>
        <v>0</v>
      </c>
      <c r="DC329" s="72">
        <v>3</v>
      </c>
      <c r="DD329" s="71">
        <f t="shared" ref="DD329:DD333" si="1923">(DC329*$D329*$E329*$G329*$J329)</f>
        <v>84253.68</v>
      </c>
      <c r="DE329" s="87"/>
      <c r="DF329" s="71">
        <f t="shared" ref="DF329:DF333" si="1924">(DE329*$D329*$E329*$G329*$J329)</f>
        <v>0</v>
      </c>
      <c r="DG329" s="72">
        <v>20</v>
      </c>
      <c r="DH329" s="71">
        <f t="shared" ref="DH329:DH333" si="1925">(DG329*$D329*$E329*$G329*$J329)</f>
        <v>561691.19999999995</v>
      </c>
      <c r="DI329" s="72"/>
      <c r="DJ329" s="71">
        <f t="shared" ref="DJ329:DJ333" si="1926">(DI329*$D329*$E329*$G329*$K329)</f>
        <v>0</v>
      </c>
      <c r="DK329" s="72">
        <v>12</v>
      </c>
      <c r="DL329" s="79">
        <f t="shared" ref="DL329:DL333" si="1927">(DK329*$D329*$E329*$G329*$L329)</f>
        <v>515552.27999999997</v>
      </c>
      <c r="DM329" s="81">
        <f t="shared" si="1875"/>
        <v>964</v>
      </c>
      <c r="DN329" s="79">
        <f t="shared" si="1875"/>
        <v>24382747.52</v>
      </c>
    </row>
    <row r="330" spans="1:118" ht="15.75" customHeight="1" x14ac:dyDescent="0.25">
      <c r="A330" s="82"/>
      <c r="B330" s="83">
        <v>285</v>
      </c>
      <c r="C330" s="65" t="s">
        <v>454</v>
      </c>
      <c r="D330" s="66">
        <v>22900</v>
      </c>
      <c r="E330" s="84">
        <v>0.91</v>
      </c>
      <c r="F330" s="84"/>
      <c r="G330" s="67">
        <v>1</v>
      </c>
      <c r="H330" s="68"/>
      <c r="I330" s="66">
        <v>1.4</v>
      </c>
      <c r="J330" s="66">
        <v>1.68</v>
      </c>
      <c r="K330" s="66">
        <v>2.23</v>
      </c>
      <c r="L330" s="69">
        <v>2.57</v>
      </c>
      <c r="M330" s="72"/>
      <c r="N330" s="71">
        <f t="shared" si="1876"/>
        <v>0</v>
      </c>
      <c r="O330" s="72">
        <v>5</v>
      </c>
      <c r="P330" s="72">
        <f t="shared" si="1877"/>
        <v>145873</v>
      </c>
      <c r="Q330" s="72"/>
      <c r="R330" s="71">
        <f t="shared" si="1878"/>
        <v>0</v>
      </c>
      <c r="S330" s="72"/>
      <c r="T330" s="71">
        <f t="shared" si="1879"/>
        <v>0</v>
      </c>
      <c r="U330" s="72"/>
      <c r="V330" s="71">
        <f t="shared" si="1880"/>
        <v>0</v>
      </c>
      <c r="W330" s="72"/>
      <c r="X330" s="71">
        <f t="shared" si="1881"/>
        <v>0</v>
      </c>
      <c r="Y330" s="72"/>
      <c r="Z330" s="71">
        <f t="shared" si="1882"/>
        <v>0</v>
      </c>
      <c r="AA330" s="72"/>
      <c r="AB330" s="71">
        <f t="shared" si="1883"/>
        <v>0</v>
      </c>
      <c r="AC330" s="72">
        <v>11</v>
      </c>
      <c r="AD330" s="71">
        <f t="shared" si="1884"/>
        <v>320920.59999999998</v>
      </c>
      <c r="AE330" s="72"/>
      <c r="AF330" s="71">
        <f t="shared" si="1885"/>
        <v>0</v>
      </c>
      <c r="AG330" s="74"/>
      <c r="AH330" s="71">
        <f t="shared" si="1886"/>
        <v>0</v>
      </c>
      <c r="AI330" s="72">
        <v>14</v>
      </c>
      <c r="AJ330" s="71">
        <f t="shared" si="1887"/>
        <v>408444.39999999997</v>
      </c>
      <c r="AK330" s="86"/>
      <c r="AL330" s="71">
        <f t="shared" si="1888"/>
        <v>0</v>
      </c>
      <c r="AM330" s="72"/>
      <c r="AN330" s="77">
        <f t="shared" si="1889"/>
        <v>0</v>
      </c>
      <c r="AO330" s="72"/>
      <c r="AP330" s="71">
        <f t="shared" si="1890"/>
        <v>0</v>
      </c>
      <c r="AQ330" s="72"/>
      <c r="AR330" s="72">
        <f t="shared" si="1891"/>
        <v>0</v>
      </c>
      <c r="AS330" s="72">
        <v>30</v>
      </c>
      <c r="AT330" s="72">
        <f t="shared" si="1892"/>
        <v>875238</v>
      </c>
      <c r="AU330" s="72"/>
      <c r="AV330" s="71">
        <f t="shared" si="1893"/>
        <v>0</v>
      </c>
      <c r="AW330" s="72"/>
      <c r="AX330" s="71">
        <f t="shared" si="1894"/>
        <v>0</v>
      </c>
      <c r="AY330" s="72"/>
      <c r="AZ330" s="71">
        <f t="shared" si="1895"/>
        <v>0</v>
      </c>
      <c r="BA330" s="72"/>
      <c r="BB330" s="71">
        <f t="shared" si="1896"/>
        <v>0</v>
      </c>
      <c r="BC330" s="72"/>
      <c r="BD330" s="71">
        <f t="shared" si="1897"/>
        <v>0</v>
      </c>
      <c r="BE330" s="72"/>
      <c r="BF330" s="71">
        <f t="shared" si="1898"/>
        <v>0</v>
      </c>
      <c r="BG330" s="72">
        <v>10</v>
      </c>
      <c r="BH330" s="71">
        <f t="shared" si="1899"/>
        <v>350095.2</v>
      </c>
      <c r="BI330" s="72"/>
      <c r="BJ330" s="71">
        <f t="shared" si="1900"/>
        <v>0</v>
      </c>
      <c r="BK330" s="72"/>
      <c r="BL330" s="71">
        <f t="shared" si="1901"/>
        <v>0</v>
      </c>
      <c r="BM330" s="72"/>
      <c r="BN330" s="71">
        <f t="shared" si="1902"/>
        <v>0</v>
      </c>
      <c r="BO330" s="72"/>
      <c r="BP330" s="71">
        <f t="shared" si="1903"/>
        <v>0</v>
      </c>
      <c r="BQ330" s="72"/>
      <c r="BR330" s="71">
        <f t="shared" si="1904"/>
        <v>0</v>
      </c>
      <c r="BS330" s="72"/>
      <c r="BT330" s="71">
        <f t="shared" si="1905"/>
        <v>0</v>
      </c>
      <c r="BU330" s="72"/>
      <c r="BV330" s="71">
        <f t="shared" si="1906"/>
        <v>0</v>
      </c>
      <c r="BW330" s="72"/>
      <c r="BX330" s="71">
        <f t="shared" si="1907"/>
        <v>0</v>
      </c>
      <c r="BY330" s="72"/>
      <c r="BZ330" s="79">
        <f t="shared" si="1908"/>
        <v>0</v>
      </c>
      <c r="CA330" s="72"/>
      <c r="CB330" s="71">
        <f t="shared" si="1909"/>
        <v>0</v>
      </c>
      <c r="CC330" s="72"/>
      <c r="CD330" s="71">
        <f t="shared" si="1910"/>
        <v>0</v>
      </c>
      <c r="CE330" s="72"/>
      <c r="CF330" s="71">
        <f t="shared" si="1911"/>
        <v>0</v>
      </c>
      <c r="CG330" s="72"/>
      <c r="CH330" s="72">
        <f t="shared" si="1912"/>
        <v>0</v>
      </c>
      <c r="CI330" s="72"/>
      <c r="CJ330" s="71">
        <f t="shared" si="1913"/>
        <v>0</v>
      </c>
      <c r="CK330" s="72"/>
      <c r="CL330" s="71">
        <f t="shared" si="1914"/>
        <v>0</v>
      </c>
      <c r="CM330" s="72"/>
      <c r="CN330" s="71">
        <f t="shared" si="1915"/>
        <v>0</v>
      </c>
      <c r="CO330" s="72"/>
      <c r="CP330" s="71">
        <f t="shared" si="1916"/>
        <v>0</v>
      </c>
      <c r="CQ330" s="72"/>
      <c r="CR330" s="71">
        <f t="shared" si="1917"/>
        <v>0</v>
      </c>
      <c r="CS330" s="72"/>
      <c r="CT330" s="71">
        <f t="shared" si="1918"/>
        <v>0</v>
      </c>
      <c r="CU330" s="72"/>
      <c r="CV330" s="71">
        <f t="shared" si="1919"/>
        <v>0</v>
      </c>
      <c r="CW330" s="86"/>
      <c r="CX330" s="71">
        <f t="shared" si="1920"/>
        <v>0</v>
      </c>
      <c r="CY330" s="72"/>
      <c r="CZ330" s="71">
        <f t="shared" si="1921"/>
        <v>0</v>
      </c>
      <c r="DA330" s="72"/>
      <c r="DB330" s="77">
        <f t="shared" si="1922"/>
        <v>0</v>
      </c>
      <c r="DC330" s="72"/>
      <c r="DD330" s="71">
        <f t="shared" si="1923"/>
        <v>0</v>
      </c>
      <c r="DE330" s="87"/>
      <c r="DF330" s="71">
        <f t="shared" si="1924"/>
        <v>0</v>
      </c>
      <c r="DG330" s="72"/>
      <c r="DH330" s="71">
        <f t="shared" si="1925"/>
        <v>0</v>
      </c>
      <c r="DI330" s="72"/>
      <c r="DJ330" s="71">
        <f t="shared" si="1926"/>
        <v>0</v>
      </c>
      <c r="DK330" s="72"/>
      <c r="DL330" s="79">
        <f t="shared" si="1927"/>
        <v>0</v>
      </c>
      <c r="DM330" s="81">
        <f t="shared" si="1875"/>
        <v>70</v>
      </c>
      <c r="DN330" s="79">
        <f t="shared" si="1875"/>
        <v>2100571.2000000002</v>
      </c>
    </row>
    <row r="331" spans="1:118" ht="30" customHeight="1" x14ac:dyDescent="0.25">
      <c r="A331" s="82"/>
      <c r="B331" s="83">
        <v>286</v>
      </c>
      <c r="C331" s="65" t="s">
        <v>455</v>
      </c>
      <c r="D331" s="66">
        <v>22900</v>
      </c>
      <c r="E331" s="84">
        <v>0.86</v>
      </c>
      <c r="F331" s="84"/>
      <c r="G331" s="67">
        <v>1</v>
      </c>
      <c r="H331" s="68"/>
      <c r="I331" s="66">
        <v>1.4</v>
      </c>
      <c r="J331" s="66">
        <v>1.68</v>
      </c>
      <c r="K331" s="66">
        <v>2.23</v>
      </c>
      <c r="L331" s="69">
        <v>2.57</v>
      </c>
      <c r="M331" s="72">
        <v>76</v>
      </c>
      <c r="N331" s="71">
        <f t="shared" si="1876"/>
        <v>2095441.5999999999</v>
      </c>
      <c r="O331" s="72">
        <v>70</v>
      </c>
      <c r="P331" s="72">
        <f t="shared" si="1877"/>
        <v>1930011.9999999998</v>
      </c>
      <c r="Q331" s="72"/>
      <c r="R331" s="71">
        <f t="shared" si="1878"/>
        <v>0</v>
      </c>
      <c r="S331" s="72"/>
      <c r="T331" s="71">
        <f t="shared" si="1879"/>
        <v>0</v>
      </c>
      <c r="U331" s="72"/>
      <c r="V331" s="71">
        <f t="shared" si="1880"/>
        <v>0</v>
      </c>
      <c r="W331" s="72">
        <v>0</v>
      </c>
      <c r="X331" s="71">
        <f t="shared" si="1881"/>
        <v>0</v>
      </c>
      <c r="Y331" s="72"/>
      <c r="Z331" s="71">
        <f t="shared" si="1882"/>
        <v>0</v>
      </c>
      <c r="AA331" s="72">
        <v>0</v>
      </c>
      <c r="AB331" s="71">
        <f t="shared" si="1883"/>
        <v>0</v>
      </c>
      <c r="AC331" s="72">
        <v>16</v>
      </c>
      <c r="AD331" s="71">
        <f t="shared" si="1884"/>
        <v>441145.59999999998</v>
      </c>
      <c r="AE331" s="72">
        <v>0</v>
      </c>
      <c r="AF331" s="71">
        <f t="shared" si="1885"/>
        <v>0</v>
      </c>
      <c r="AG331" s="74"/>
      <c r="AH331" s="71">
        <f t="shared" si="1886"/>
        <v>0</v>
      </c>
      <c r="AI331" s="72">
        <v>115</v>
      </c>
      <c r="AJ331" s="71">
        <f t="shared" si="1887"/>
        <v>3170734</v>
      </c>
      <c r="AK331" s="86">
        <v>3</v>
      </c>
      <c r="AL331" s="71">
        <f t="shared" si="1888"/>
        <v>99257.76</v>
      </c>
      <c r="AM331" s="72">
        <v>13</v>
      </c>
      <c r="AN331" s="77">
        <f t="shared" si="1889"/>
        <v>430116.95999999996</v>
      </c>
      <c r="AO331" s="72"/>
      <c r="AP331" s="71">
        <f t="shared" si="1890"/>
        <v>0</v>
      </c>
      <c r="AQ331" s="72">
        <v>1</v>
      </c>
      <c r="AR331" s="72">
        <f t="shared" si="1891"/>
        <v>27571.599999999999</v>
      </c>
      <c r="AS331" s="72">
        <v>270</v>
      </c>
      <c r="AT331" s="72">
        <f t="shared" si="1892"/>
        <v>7444331.9999999991</v>
      </c>
      <c r="AU331" s="72">
        <v>0</v>
      </c>
      <c r="AV331" s="71">
        <f t="shared" si="1893"/>
        <v>0</v>
      </c>
      <c r="AW331" s="72">
        <v>0</v>
      </c>
      <c r="AX331" s="71">
        <f t="shared" si="1894"/>
        <v>0</v>
      </c>
      <c r="AY331" s="72">
        <v>0</v>
      </c>
      <c r="AZ331" s="71">
        <f t="shared" si="1895"/>
        <v>0</v>
      </c>
      <c r="BA331" s="72">
        <v>7</v>
      </c>
      <c r="BB331" s="71">
        <f t="shared" si="1896"/>
        <v>193001.19999999998</v>
      </c>
      <c r="BC331" s="72">
        <v>18</v>
      </c>
      <c r="BD331" s="71">
        <f t="shared" si="1897"/>
        <v>496288.8</v>
      </c>
      <c r="BE331" s="72">
        <v>72</v>
      </c>
      <c r="BF331" s="71">
        <f t="shared" si="1898"/>
        <v>2382186.2399999998</v>
      </c>
      <c r="BG331" s="72">
        <v>260</v>
      </c>
      <c r="BH331" s="71">
        <f t="shared" si="1899"/>
        <v>8602339.1999999993</v>
      </c>
      <c r="BI331" s="72">
        <v>0</v>
      </c>
      <c r="BJ331" s="71">
        <f t="shared" si="1900"/>
        <v>0</v>
      </c>
      <c r="BK331" s="72">
        <v>0</v>
      </c>
      <c r="BL331" s="71">
        <f t="shared" si="1901"/>
        <v>0</v>
      </c>
      <c r="BM331" s="72">
        <f>68+17</f>
        <v>85</v>
      </c>
      <c r="BN331" s="71">
        <f t="shared" si="1902"/>
        <v>2812303.1999999997</v>
      </c>
      <c r="BO331" s="72">
        <v>15</v>
      </c>
      <c r="BP331" s="71">
        <f t="shared" si="1903"/>
        <v>496288.8</v>
      </c>
      <c r="BQ331" s="72">
        <v>16</v>
      </c>
      <c r="BR331" s="71">
        <f t="shared" si="1904"/>
        <v>529374.71999999997</v>
      </c>
      <c r="BS331" s="72"/>
      <c r="BT331" s="71">
        <f t="shared" si="1905"/>
        <v>0</v>
      </c>
      <c r="BU331" s="72">
        <v>17</v>
      </c>
      <c r="BV331" s="71">
        <f t="shared" si="1906"/>
        <v>562460.64</v>
      </c>
      <c r="BW331" s="72">
        <v>49</v>
      </c>
      <c r="BX331" s="71">
        <f t="shared" si="1907"/>
        <v>1621210.0799999998</v>
      </c>
      <c r="BY331" s="72">
        <v>5</v>
      </c>
      <c r="BZ331" s="79">
        <f t="shared" si="1908"/>
        <v>165429.6</v>
      </c>
      <c r="CA331" s="72">
        <v>0</v>
      </c>
      <c r="CB331" s="71">
        <f t="shared" si="1909"/>
        <v>0</v>
      </c>
      <c r="CC331" s="72">
        <v>0</v>
      </c>
      <c r="CD331" s="71">
        <f t="shared" si="1910"/>
        <v>0</v>
      </c>
      <c r="CE331" s="72">
        <v>30</v>
      </c>
      <c r="CF331" s="71">
        <f t="shared" si="1911"/>
        <v>827148</v>
      </c>
      <c r="CG331" s="72"/>
      <c r="CH331" s="72">
        <f t="shared" si="1912"/>
        <v>0</v>
      </c>
      <c r="CI331" s="72"/>
      <c r="CJ331" s="71">
        <f t="shared" si="1913"/>
        <v>0</v>
      </c>
      <c r="CK331" s="72"/>
      <c r="CL331" s="71">
        <f t="shared" si="1914"/>
        <v>0</v>
      </c>
      <c r="CM331" s="72"/>
      <c r="CN331" s="71">
        <f t="shared" si="1915"/>
        <v>0</v>
      </c>
      <c r="CO331" s="72">
        <v>47</v>
      </c>
      <c r="CP331" s="71">
        <f t="shared" si="1916"/>
        <v>1295865.2</v>
      </c>
      <c r="CQ331" s="72">
        <v>29</v>
      </c>
      <c r="CR331" s="71">
        <f t="shared" si="1917"/>
        <v>799576.39999999991</v>
      </c>
      <c r="CS331" s="72">
        <v>57</v>
      </c>
      <c r="CT331" s="71">
        <f t="shared" si="1918"/>
        <v>1571581.2</v>
      </c>
      <c r="CU331" s="72">
        <v>0</v>
      </c>
      <c r="CV331" s="71">
        <f t="shared" si="1919"/>
        <v>0</v>
      </c>
      <c r="CW331" s="86"/>
      <c r="CX331" s="71">
        <f t="shared" si="1920"/>
        <v>0</v>
      </c>
      <c r="CY331" s="72"/>
      <c r="CZ331" s="71">
        <f t="shared" si="1921"/>
        <v>0</v>
      </c>
      <c r="DA331" s="72">
        <v>0</v>
      </c>
      <c r="DB331" s="77">
        <f t="shared" si="1922"/>
        <v>0</v>
      </c>
      <c r="DC331" s="72">
        <v>11</v>
      </c>
      <c r="DD331" s="71">
        <f t="shared" si="1923"/>
        <v>363945.12</v>
      </c>
      <c r="DE331" s="87"/>
      <c r="DF331" s="71">
        <f t="shared" si="1924"/>
        <v>0</v>
      </c>
      <c r="DG331" s="72">
        <v>24</v>
      </c>
      <c r="DH331" s="71">
        <f t="shared" si="1925"/>
        <v>794062.08</v>
      </c>
      <c r="DI331" s="72"/>
      <c r="DJ331" s="71">
        <f t="shared" si="1926"/>
        <v>0</v>
      </c>
      <c r="DK331" s="72">
        <v>7</v>
      </c>
      <c r="DL331" s="79">
        <f t="shared" si="1927"/>
        <v>354295.06</v>
      </c>
      <c r="DM331" s="81">
        <f t="shared" si="1875"/>
        <v>1313</v>
      </c>
      <c r="DN331" s="79">
        <f t="shared" si="1875"/>
        <v>39505967.060000002</v>
      </c>
    </row>
    <row r="332" spans="1:118" ht="36" customHeight="1" x14ac:dyDescent="0.25">
      <c r="A332" s="82"/>
      <c r="B332" s="83">
        <v>287</v>
      </c>
      <c r="C332" s="65" t="s">
        <v>456</v>
      </c>
      <c r="D332" s="66">
        <v>22900</v>
      </c>
      <c r="E332" s="84">
        <v>1.24</v>
      </c>
      <c r="F332" s="84"/>
      <c r="G332" s="67">
        <v>1</v>
      </c>
      <c r="H332" s="68"/>
      <c r="I332" s="66">
        <v>1.4</v>
      </c>
      <c r="J332" s="66">
        <v>1.68</v>
      </c>
      <c r="K332" s="66">
        <v>2.23</v>
      </c>
      <c r="L332" s="69">
        <v>2.57</v>
      </c>
      <c r="M332" s="72">
        <v>2</v>
      </c>
      <c r="N332" s="71">
        <f t="shared" si="1876"/>
        <v>79508.799999999988</v>
      </c>
      <c r="O332" s="72">
        <v>13</v>
      </c>
      <c r="P332" s="72">
        <f t="shared" si="1877"/>
        <v>516807.19999999995</v>
      </c>
      <c r="Q332" s="72"/>
      <c r="R332" s="71">
        <f t="shared" si="1878"/>
        <v>0</v>
      </c>
      <c r="S332" s="72"/>
      <c r="T332" s="71">
        <f t="shared" si="1879"/>
        <v>0</v>
      </c>
      <c r="U332" s="72"/>
      <c r="V332" s="71">
        <f t="shared" si="1880"/>
        <v>0</v>
      </c>
      <c r="W332" s="72">
        <v>0</v>
      </c>
      <c r="X332" s="71">
        <f t="shared" si="1881"/>
        <v>0</v>
      </c>
      <c r="Y332" s="72"/>
      <c r="Z332" s="71">
        <f t="shared" si="1882"/>
        <v>0</v>
      </c>
      <c r="AA332" s="72">
        <v>0</v>
      </c>
      <c r="AB332" s="71">
        <f t="shared" si="1883"/>
        <v>0</v>
      </c>
      <c r="AC332" s="72">
        <v>4</v>
      </c>
      <c r="AD332" s="71">
        <f t="shared" si="1884"/>
        <v>159017.59999999998</v>
      </c>
      <c r="AE332" s="72">
        <v>0</v>
      </c>
      <c r="AF332" s="71">
        <f t="shared" si="1885"/>
        <v>0</v>
      </c>
      <c r="AG332" s="74"/>
      <c r="AH332" s="71">
        <f t="shared" si="1886"/>
        <v>0</v>
      </c>
      <c r="AI332" s="72">
        <v>21</v>
      </c>
      <c r="AJ332" s="71">
        <f t="shared" si="1887"/>
        <v>834842.39999999991</v>
      </c>
      <c r="AK332" s="86">
        <v>0</v>
      </c>
      <c r="AL332" s="71">
        <f t="shared" si="1888"/>
        <v>0</v>
      </c>
      <c r="AM332" s="72">
        <v>4</v>
      </c>
      <c r="AN332" s="77">
        <f t="shared" si="1889"/>
        <v>190821.12</v>
      </c>
      <c r="AO332" s="72"/>
      <c r="AP332" s="71">
        <f t="shared" si="1890"/>
        <v>0</v>
      </c>
      <c r="AQ332" s="72">
        <v>0</v>
      </c>
      <c r="AR332" s="72">
        <f t="shared" si="1891"/>
        <v>0</v>
      </c>
      <c r="AS332" s="72">
        <v>86</v>
      </c>
      <c r="AT332" s="72">
        <f t="shared" si="1892"/>
        <v>3418878.4</v>
      </c>
      <c r="AU332" s="72">
        <v>0</v>
      </c>
      <c r="AV332" s="71">
        <f t="shared" si="1893"/>
        <v>0</v>
      </c>
      <c r="AW332" s="72">
        <v>0</v>
      </c>
      <c r="AX332" s="71">
        <f t="shared" si="1894"/>
        <v>0</v>
      </c>
      <c r="AY332" s="72">
        <v>0</v>
      </c>
      <c r="AZ332" s="71">
        <f t="shared" si="1895"/>
        <v>0</v>
      </c>
      <c r="BA332" s="72">
        <v>3</v>
      </c>
      <c r="BB332" s="71">
        <f t="shared" si="1896"/>
        <v>119263.2</v>
      </c>
      <c r="BC332" s="72"/>
      <c r="BD332" s="71">
        <f t="shared" si="1897"/>
        <v>0</v>
      </c>
      <c r="BE332" s="72">
        <v>9</v>
      </c>
      <c r="BF332" s="71">
        <f t="shared" si="1898"/>
        <v>429347.51999999996</v>
      </c>
      <c r="BG332" s="72">
        <v>40</v>
      </c>
      <c r="BH332" s="71">
        <f t="shared" si="1899"/>
        <v>1908211.2</v>
      </c>
      <c r="BI332" s="72">
        <v>0</v>
      </c>
      <c r="BJ332" s="71">
        <f t="shared" si="1900"/>
        <v>0</v>
      </c>
      <c r="BK332" s="72">
        <v>0</v>
      </c>
      <c r="BL332" s="71">
        <f t="shared" si="1901"/>
        <v>0</v>
      </c>
      <c r="BM332" s="72">
        <v>3</v>
      </c>
      <c r="BN332" s="71">
        <f t="shared" si="1902"/>
        <v>143115.84</v>
      </c>
      <c r="BO332" s="72">
        <v>3</v>
      </c>
      <c r="BP332" s="71">
        <f t="shared" si="1903"/>
        <v>143115.84</v>
      </c>
      <c r="BQ332" s="72">
        <v>1</v>
      </c>
      <c r="BR332" s="71">
        <f t="shared" si="1904"/>
        <v>47705.279999999999</v>
      </c>
      <c r="BS332" s="72"/>
      <c r="BT332" s="71">
        <f t="shared" si="1905"/>
        <v>0</v>
      </c>
      <c r="BU332" s="72">
        <v>3</v>
      </c>
      <c r="BV332" s="71">
        <f t="shared" si="1906"/>
        <v>143115.84</v>
      </c>
      <c r="BW332" s="72">
        <v>12</v>
      </c>
      <c r="BX332" s="71">
        <f t="shared" si="1907"/>
        <v>572463.35999999999</v>
      </c>
      <c r="BY332" s="72">
        <v>1</v>
      </c>
      <c r="BZ332" s="79">
        <f t="shared" si="1908"/>
        <v>47705.279999999999</v>
      </c>
      <c r="CA332" s="72">
        <v>0</v>
      </c>
      <c r="CB332" s="71">
        <f t="shared" si="1909"/>
        <v>0</v>
      </c>
      <c r="CC332" s="72">
        <v>0</v>
      </c>
      <c r="CD332" s="71">
        <f t="shared" si="1910"/>
        <v>0</v>
      </c>
      <c r="CE332" s="72">
        <v>2</v>
      </c>
      <c r="CF332" s="71">
        <f t="shared" si="1911"/>
        <v>79508.799999999988</v>
      </c>
      <c r="CG332" s="72"/>
      <c r="CH332" s="72">
        <f t="shared" si="1912"/>
        <v>0</v>
      </c>
      <c r="CI332" s="72"/>
      <c r="CJ332" s="71">
        <f t="shared" si="1913"/>
        <v>0</v>
      </c>
      <c r="CK332" s="72">
        <v>0</v>
      </c>
      <c r="CL332" s="71">
        <f t="shared" si="1914"/>
        <v>0</v>
      </c>
      <c r="CM332" s="72"/>
      <c r="CN332" s="71">
        <f t="shared" si="1915"/>
        <v>0</v>
      </c>
      <c r="CO332" s="72"/>
      <c r="CP332" s="71">
        <f t="shared" si="1916"/>
        <v>0</v>
      </c>
      <c r="CQ332" s="72"/>
      <c r="CR332" s="71">
        <f t="shared" si="1917"/>
        <v>0</v>
      </c>
      <c r="CS332" s="72">
        <v>5</v>
      </c>
      <c r="CT332" s="71">
        <f t="shared" si="1918"/>
        <v>198772</v>
      </c>
      <c r="CU332" s="72">
        <v>0</v>
      </c>
      <c r="CV332" s="71">
        <f t="shared" si="1919"/>
        <v>0</v>
      </c>
      <c r="CW332" s="86"/>
      <c r="CX332" s="71">
        <f t="shared" si="1920"/>
        <v>0</v>
      </c>
      <c r="CY332" s="72"/>
      <c r="CZ332" s="71">
        <f t="shared" si="1921"/>
        <v>0</v>
      </c>
      <c r="DA332" s="72">
        <v>0</v>
      </c>
      <c r="DB332" s="77">
        <f t="shared" si="1922"/>
        <v>0</v>
      </c>
      <c r="DC332" s="72">
        <v>4</v>
      </c>
      <c r="DD332" s="71">
        <f t="shared" si="1923"/>
        <v>190821.12</v>
      </c>
      <c r="DE332" s="87"/>
      <c r="DF332" s="71">
        <f t="shared" si="1924"/>
        <v>0</v>
      </c>
      <c r="DG332" s="72">
        <v>3</v>
      </c>
      <c r="DH332" s="71">
        <f t="shared" si="1925"/>
        <v>143115.84</v>
      </c>
      <c r="DI332" s="72"/>
      <c r="DJ332" s="71">
        <f t="shared" si="1926"/>
        <v>0</v>
      </c>
      <c r="DK332" s="72"/>
      <c r="DL332" s="79">
        <f t="shared" si="1927"/>
        <v>0</v>
      </c>
      <c r="DM332" s="81">
        <f t="shared" si="1875"/>
        <v>219</v>
      </c>
      <c r="DN332" s="79">
        <f t="shared" si="1875"/>
        <v>9366136.6399999987</v>
      </c>
    </row>
    <row r="333" spans="1:118" ht="36" customHeight="1" x14ac:dyDescent="0.25">
      <c r="A333" s="82"/>
      <c r="B333" s="83">
        <v>288</v>
      </c>
      <c r="C333" s="65" t="s">
        <v>457</v>
      </c>
      <c r="D333" s="66">
        <v>22900</v>
      </c>
      <c r="E333" s="84">
        <v>1.78</v>
      </c>
      <c r="F333" s="84"/>
      <c r="G333" s="67">
        <v>1</v>
      </c>
      <c r="H333" s="68"/>
      <c r="I333" s="66">
        <v>1.4</v>
      </c>
      <c r="J333" s="66">
        <v>1.68</v>
      </c>
      <c r="K333" s="66">
        <v>2.23</v>
      </c>
      <c r="L333" s="69">
        <v>2.57</v>
      </c>
      <c r="M333" s="72">
        <v>122</v>
      </c>
      <c r="N333" s="71">
        <f t="shared" si="1876"/>
        <v>6962149.5999999996</v>
      </c>
      <c r="O333" s="72">
        <v>150</v>
      </c>
      <c r="P333" s="72">
        <f t="shared" si="1877"/>
        <v>8560020</v>
      </c>
      <c r="Q333" s="72"/>
      <c r="R333" s="71">
        <f t="shared" si="1878"/>
        <v>0</v>
      </c>
      <c r="S333" s="72"/>
      <c r="T333" s="71">
        <f t="shared" si="1879"/>
        <v>0</v>
      </c>
      <c r="U333" s="72"/>
      <c r="V333" s="71">
        <f t="shared" si="1880"/>
        <v>0</v>
      </c>
      <c r="W333" s="72"/>
      <c r="X333" s="71">
        <f t="shared" si="1881"/>
        <v>0</v>
      </c>
      <c r="Y333" s="72"/>
      <c r="Z333" s="71">
        <f t="shared" si="1882"/>
        <v>0</v>
      </c>
      <c r="AA333" s="72"/>
      <c r="AB333" s="71">
        <f t="shared" si="1883"/>
        <v>0</v>
      </c>
      <c r="AC333" s="72">
        <v>9</v>
      </c>
      <c r="AD333" s="71">
        <f t="shared" si="1884"/>
        <v>513601.19999999995</v>
      </c>
      <c r="AE333" s="72"/>
      <c r="AF333" s="71">
        <f t="shared" si="1885"/>
        <v>0</v>
      </c>
      <c r="AG333" s="74"/>
      <c r="AH333" s="71">
        <f t="shared" si="1886"/>
        <v>0</v>
      </c>
      <c r="AI333" s="72">
        <v>16</v>
      </c>
      <c r="AJ333" s="71">
        <f t="shared" si="1887"/>
        <v>913068.79999999993</v>
      </c>
      <c r="AK333" s="85"/>
      <c r="AL333" s="71">
        <f t="shared" si="1888"/>
        <v>0</v>
      </c>
      <c r="AM333" s="72">
        <v>3</v>
      </c>
      <c r="AN333" s="77">
        <f t="shared" si="1889"/>
        <v>205440.47999999998</v>
      </c>
      <c r="AO333" s="72"/>
      <c r="AP333" s="71">
        <f t="shared" si="1890"/>
        <v>0</v>
      </c>
      <c r="AQ333" s="72"/>
      <c r="AR333" s="72">
        <f t="shared" si="1891"/>
        <v>0</v>
      </c>
      <c r="AS333" s="72">
        <v>79</v>
      </c>
      <c r="AT333" s="72">
        <f t="shared" si="1892"/>
        <v>4508277.1999999993</v>
      </c>
      <c r="AU333" s="72"/>
      <c r="AV333" s="71">
        <f t="shared" si="1893"/>
        <v>0</v>
      </c>
      <c r="AW333" s="72"/>
      <c r="AX333" s="71">
        <f t="shared" si="1894"/>
        <v>0</v>
      </c>
      <c r="AY333" s="72"/>
      <c r="AZ333" s="71">
        <f t="shared" si="1895"/>
        <v>0</v>
      </c>
      <c r="BA333" s="72"/>
      <c r="BB333" s="71">
        <f t="shared" si="1896"/>
        <v>0</v>
      </c>
      <c r="BC333" s="72">
        <v>4</v>
      </c>
      <c r="BD333" s="71">
        <f t="shared" si="1897"/>
        <v>228267.19999999998</v>
      </c>
      <c r="BE333" s="72">
        <v>10</v>
      </c>
      <c r="BF333" s="71">
        <f t="shared" si="1898"/>
        <v>684801.6</v>
      </c>
      <c r="BG333" s="72">
        <v>20</v>
      </c>
      <c r="BH333" s="71">
        <f t="shared" si="1899"/>
        <v>1369603.2</v>
      </c>
      <c r="BI333" s="72"/>
      <c r="BJ333" s="71">
        <f t="shared" si="1900"/>
        <v>0</v>
      </c>
      <c r="BK333" s="72"/>
      <c r="BL333" s="71">
        <f t="shared" si="1901"/>
        <v>0</v>
      </c>
      <c r="BM333" s="72">
        <f>21-3</f>
        <v>18</v>
      </c>
      <c r="BN333" s="71">
        <f t="shared" si="1902"/>
        <v>1232642.8799999999</v>
      </c>
      <c r="BO333" s="72">
        <v>2</v>
      </c>
      <c r="BP333" s="71">
        <f t="shared" si="1903"/>
        <v>136960.32000000001</v>
      </c>
      <c r="BQ333" s="72"/>
      <c r="BR333" s="71">
        <f t="shared" si="1904"/>
        <v>0</v>
      </c>
      <c r="BS333" s="72"/>
      <c r="BT333" s="71">
        <f t="shared" si="1905"/>
        <v>0</v>
      </c>
      <c r="BU333" s="72"/>
      <c r="BV333" s="71">
        <f t="shared" si="1906"/>
        <v>0</v>
      </c>
      <c r="BW333" s="72"/>
      <c r="BX333" s="71">
        <f t="shared" si="1907"/>
        <v>0</v>
      </c>
      <c r="BY333" s="72">
        <v>28</v>
      </c>
      <c r="BZ333" s="79">
        <f t="shared" si="1908"/>
        <v>1917444.48</v>
      </c>
      <c r="CA333" s="72"/>
      <c r="CB333" s="71">
        <f t="shared" si="1909"/>
        <v>0</v>
      </c>
      <c r="CC333" s="72"/>
      <c r="CD333" s="71">
        <f t="shared" si="1910"/>
        <v>0</v>
      </c>
      <c r="CE333" s="72">
        <v>0</v>
      </c>
      <c r="CF333" s="71">
        <f t="shared" si="1911"/>
        <v>0</v>
      </c>
      <c r="CG333" s="72"/>
      <c r="CH333" s="72">
        <f t="shared" si="1912"/>
        <v>0</v>
      </c>
      <c r="CI333" s="72"/>
      <c r="CJ333" s="71">
        <f t="shared" si="1913"/>
        <v>0</v>
      </c>
      <c r="CK333" s="72"/>
      <c r="CL333" s="71">
        <f t="shared" si="1914"/>
        <v>0</v>
      </c>
      <c r="CM333" s="72"/>
      <c r="CN333" s="71">
        <f t="shared" si="1915"/>
        <v>0</v>
      </c>
      <c r="CO333" s="72"/>
      <c r="CP333" s="71">
        <f t="shared" si="1916"/>
        <v>0</v>
      </c>
      <c r="CQ333" s="72"/>
      <c r="CR333" s="71">
        <f t="shared" si="1917"/>
        <v>0</v>
      </c>
      <c r="CS333" s="72"/>
      <c r="CT333" s="71">
        <f t="shared" si="1918"/>
        <v>0</v>
      </c>
      <c r="CU333" s="72"/>
      <c r="CV333" s="71">
        <f t="shared" si="1919"/>
        <v>0</v>
      </c>
      <c r="CW333" s="86"/>
      <c r="CX333" s="71">
        <f t="shared" si="1920"/>
        <v>0</v>
      </c>
      <c r="CY333" s="72"/>
      <c r="CZ333" s="71">
        <f t="shared" si="1921"/>
        <v>0</v>
      </c>
      <c r="DA333" s="72"/>
      <c r="DB333" s="77">
        <f t="shared" si="1922"/>
        <v>0</v>
      </c>
      <c r="DC333" s="72"/>
      <c r="DD333" s="71">
        <f t="shared" si="1923"/>
        <v>0</v>
      </c>
      <c r="DE333" s="87"/>
      <c r="DF333" s="71">
        <f t="shared" si="1924"/>
        <v>0</v>
      </c>
      <c r="DG333" s="72"/>
      <c r="DH333" s="71">
        <f t="shared" si="1925"/>
        <v>0</v>
      </c>
      <c r="DI333" s="72"/>
      <c r="DJ333" s="71">
        <f t="shared" si="1926"/>
        <v>0</v>
      </c>
      <c r="DK333" s="72"/>
      <c r="DL333" s="79">
        <f t="shared" si="1927"/>
        <v>0</v>
      </c>
      <c r="DM333" s="81">
        <f t="shared" si="1875"/>
        <v>461</v>
      </c>
      <c r="DN333" s="79">
        <f t="shared" si="1875"/>
        <v>27232276.959999997</v>
      </c>
    </row>
    <row r="334" spans="1:118" ht="30" customHeight="1" x14ac:dyDescent="0.25">
      <c r="A334" s="82"/>
      <c r="B334" s="83">
        <v>289</v>
      </c>
      <c r="C334" s="65" t="s">
        <v>458</v>
      </c>
      <c r="D334" s="66">
        <v>22900</v>
      </c>
      <c r="E334" s="84">
        <v>1.1299999999999999</v>
      </c>
      <c r="F334" s="84"/>
      <c r="G334" s="67">
        <v>1</v>
      </c>
      <c r="H334" s="68"/>
      <c r="I334" s="66">
        <v>1.4</v>
      </c>
      <c r="J334" s="66">
        <v>1.68</v>
      </c>
      <c r="K334" s="66">
        <v>2.23</v>
      </c>
      <c r="L334" s="69">
        <v>2.57</v>
      </c>
      <c r="M334" s="72">
        <v>57</v>
      </c>
      <c r="N334" s="71">
        <f t="shared" si="1503"/>
        <v>2271483.0599999996</v>
      </c>
      <c r="O334" s="72">
        <v>31</v>
      </c>
      <c r="P334" s="72">
        <f>(O334*$D334*$E334*$G334*$I334*$P$12)</f>
        <v>1235367.98</v>
      </c>
      <c r="Q334" s="72">
        <v>15</v>
      </c>
      <c r="R334" s="71">
        <f>(Q334*$D334*$E334*$G334*$I334*$R$12)</f>
        <v>597758.69999999995</v>
      </c>
      <c r="S334" s="72">
        <v>21</v>
      </c>
      <c r="T334" s="71">
        <f t="shared" ref="T334:T336" si="1928">(S334/12*7*$D334*$E334*$G334*$I334*$T$12)+(S334/12*5*$D334*$E334*$G334*$I334*$T$13)</f>
        <v>852711.8424999998</v>
      </c>
      <c r="U334" s="72">
        <v>48</v>
      </c>
      <c r="V334" s="71">
        <f>(U334*$D334*$E334*$G334*$I334*$V$12)</f>
        <v>1912827.8399999999</v>
      </c>
      <c r="W334" s="72">
        <v>0</v>
      </c>
      <c r="X334" s="71">
        <f>(W334*$D334*$E334*$G334*$I334*$X$12)</f>
        <v>0</v>
      </c>
      <c r="Y334" s="72"/>
      <c r="Z334" s="71">
        <f>(Y334*$D334*$E334*$G334*$I334*$Z$12)</f>
        <v>0</v>
      </c>
      <c r="AA334" s="72">
        <v>0</v>
      </c>
      <c r="AB334" s="71">
        <f>(AA334*$D334*$E334*$G334*$I334*$AB$12)</f>
        <v>0</v>
      </c>
      <c r="AC334" s="72">
        <v>33</v>
      </c>
      <c r="AD334" s="71">
        <f>(AC334*$D334*$E334*$G334*$I334*$AD$12)</f>
        <v>1315069.1399999997</v>
      </c>
      <c r="AE334" s="72">
        <v>0</v>
      </c>
      <c r="AF334" s="71">
        <f>(AE334*$D334*$E334*$G334*$I334*$AF$12)</f>
        <v>0</v>
      </c>
      <c r="AG334" s="74"/>
      <c r="AH334" s="71">
        <f>(AG334*$D334*$E334*$G334*$I334*$AH$12)</f>
        <v>0</v>
      </c>
      <c r="AI334" s="72">
        <v>20</v>
      </c>
      <c r="AJ334" s="71">
        <f>(AI334*$D334*$E334*$G334*$I334*$AJ$12)</f>
        <v>797011.6</v>
      </c>
      <c r="AK334" s="86">
        <v>12</v>
      </c>
      <c r="AL334" s="71">
        <f>(AK334*$D334*$E334*$G334*$J334*$AL$12)</f>
        <v>573848.35199999996</v>
      </c>
      <c r="AM334" s="72"/>
      <c r="AN334" s="77">
        <f>(AM334*$D334*$E334*$G334*$J334*$AN$12)</f>
        <v>0</v>
      </c>
      <c r="AO334" s="72"/>
      <c r="AP334" s="71">
        <f>(AO334*$D334*$E334*$G334*$I334*$AP$12)</f>
        <v>0</v>
      </c>
      <c r="AQ334" s="72">
        <v>0</v>
      </c>
      <c r="AR334" s="72">
        <f>(AQ334*$D334*$E334*$G334*$I334*$AR$12)</f>
        <v>0</v>
      </c>
      <c r="AS334" s="72">
        <v>40</v>
      </c>
      <c r="AT334" s="72">
        <f>(AS334*$D334*$E334*$G334*$I334*$AT$12)</f>
        <v>1666478.7999999996</v>
      </c>
      <c r="AU334" s="72">
        <v>0</v>
      </c>
      <c r="AV334" s="71">
        <f>(AU334*$D334*$E334*$G334*$I334*$AV$12)</f>
        <v>0</v>
      </c>
      <c r="AW334" s="72">
        <v>0</v>
      </c>
      <c r="AX334" s="71">
        <f>(AW334*$D334*$E334*$G334*$I334*$AX$12)</f>
        <v>0</v>
      </c>
      <c r="AY334" s="72">
        <v>0</v>
      </c>
      <c r="AZ334" s="71">
        <f>(AY334*$D334*$E334*$G334*$I334*$AZ$12)</f>
        <v>0</v>
      </c>
      <c r="BA334" s="72"/>
      <c r="BB334" s="71">
        <f>(BA334*$D334*$E334*$G334*$I334*$BB$12)</f>
        <v>0</v>
      </c>
      <c r="BC334" s="72">
        <v>4</v>
      </c>
      <c r="BD334" s="71">
        <f>(BC334*$D334*$E334*$G334*$I334*$BD$12)</f>
        <v>159402.32</v>
      </c>
      <c r="BE334" s="72">
        <v>26</v>
      </c>
      <c r="BF334" s="71">
        <f>(BE334*$D334*$E334*$G334*$J334*$BF$12)</f>
        <v>1130307.3599999999</v>
      </c>
      <c r="BG334" s="72">
        <v>37</v>
      </c>
      <c r="BH334" s="71">
        <f>(BG334*$D334*$E334*$G334*$J334*$BH$12)</f>
        <v>1608514.3199999998</v>
      </c>
      <c r="BI334" s="72">
        <v>0</v>
      </c>
      <c r="BJ334" s="71">
        <f>(BI334*$D334*$E334*$G334*$J334*$BJ$12)</f>
        <v>0</v>
      </c>
      <c r="BK334" s="72">
        <v>0</v>
      </c>
      <c r="BL334" s="71">
        <f>(BK334*$D334*$E334*$G334*$J334*$BL$12)</f>
        <v>0</v>
      </c>
      <c r="BM334" s="72">
        <f>7-2</f>
        <v>5</v>
      </c>
      <c r="BN334" s="71">
        <f>(BM334*$D334*$E334*$G334*$J334*$BN$12)</f>
        <v>239103.47999999998</v>
      </c>
      <c r="BO334" s="72">
        <v>4</v>
      </c>
      <c r="BP334" s="71">
        <f>(BO334*$D334*$E334*$G334*$J334*$BP$12)</f>
        <v>173893.43999999997</v>
      </c>
      <c r="BQ334" s="72"/>
      <c r="BR334" s="71">
        <f>(BQ334*$D334*$E334*$G334*$J334*$BR$12)</f>
        <v>0</v>
      </c>
      <c r="BS334" s="72"/>
      <c r="BT334" s="71">
        <f>(BS334*$D334*$E334*$G334*$J334*$BT$12)</f>
        <v>0</v>
      </c>
      <c r="BU334" s="72">
        <v>7</v>
      </c>
      <c r="BV334" s="71">
        <f>(BU334*$D334*$E334*$G334*$J334*$BV$12)</f>
        <v>380391.89999999997</v>
      </c>
      <c r="BW334" s="72">
        <v>15</v>
      </c>
      <c r="BX334" s="71">
        <f>(BW334*$D334*$E334*$G334*$J334*$BX$12)</f>
        <v>652100.39999999991</v>
      </c>
      <c r="BY334" s="72">
        <v>5</v>
      </c>
      <c r="BZ334" s="79">
        <f>(BY334*$D334*$E334*$G334*$J334*$BZ$12)</f>
        <v>217366.79999999996</v>
      </c>
      <c r="CA334" s="72">
        <v>0</v>
      </c>
      <c r="CB334" s="71">
        <f>(CA334*$D334*$E334*$G334*$I334*$CB$12)</f>
        <v>0</v>
      </c>
      <c r="CC334" s="72">
        <v>0</v>
      </c>
      <c r="CD334" s="71">
        <f>(CC334*$D334*$E334*$G334*$I334*$CD$12)</f>
        <v>0</v>
      </c>
      <c r="CE334" s="72">
        <v>2</v>
      </c>
      <c r="CF334" s="71">
        <f>(CE334*$D334*$E334*$G334*$I334*$CF$12)</f>
        <v>72455.599999999991</v>
      </c>
      <c r="CG334" s="72"/>
      <c r="CH334" s="72">
        <f>(CG334*$D334*$E334*$G334*$I334*$CH$12)</f>
        <v>0</v>
      </c>
      <c r="CI334" s="72"/>
      <c r="CJ334" s="71">
        <f>(CI334*$D334*$E334*$G334*$J334*$CJ$12)</f>
        <v>0</v>
      </c>
      <c r="CK334" s="72">
        <v>0</v>
      </c>
      <c r="CL334" s="71">
        <f>(CK334*$D334*$E334*$G334*$I334*$CL$12)</f>
        <v>0</v>
      </c>
      <c r="CM334" s="72"/>
      <c r="CN334" s="71">
        <f>(CM334*$D334*$E334*$G334*$I334*$CN$12)</f>
        <v>0</v>
      </c>
      <c r="CO334" s="72"/>
      <c r="CP334" s="71">
        <f>(CO334*$D334*$E334*$G334*$I334*$CP$12)</f>
        <v>0</v>
      </c>
      <c r="CQ334" s="72"/>
      <c r="CR334" s="71">
        <f>(CQ334*$D334*$E334*$G334*$I334*$CR$12)</f>
        <v>0</v>
      </c>
      <c r="CS334" s="72">
        <v>1</v>
      </c>
      <c r="CT334" s="71">
        <f>(CS334*$D334*$E334*$G334*$I334*$CT$12)</f>
        <v>40937.41399999999</v>
      </c>
      <c r="CU334" s="72">
        <v>0</v>
      </c>
      <c r="CV334" s="71">
        <f>(CU334*$D334*$E334*$G334*$J334*$CV$12)</f>
        <v>0</v>
      </c>
      <c r="CW334" s="86"/>
      <c r="CX334" s="71">
        <f>(CW334*$D334*$E334*$G334*$J334*$CX$12)</f>
        <v>0</v>
      </c>
      <c r="CY334" s="72"/>
      <c r="CZ334" s="71">
        <f>(CY334*$D334*$E334*$G334*$I334*$CZ$12)</f>
        <v>0</v>
      </c>
      <c r="DA334" s="72">
        <v>0</v>
      </c>
      <c r="DB334" s="77">
        <f>(DA334*$D334*$E334*$G334*$J334*$DB$12)</f>
        <v>0</v>
      </c>
      <c r="DC334" s="72"/>
      <c r="DD334" s="71">
        <f>(DC334*$D334*$E334*$G334*$J334*$DD$12)</f>
        <v>0</v>
      </c>
      <c r="DE334" s="87"/>
      <c r="DF334" s="71">
        <f>(DE334*$D334*$E334*$G334*$J334*$DF$12)</f>
        <v>0</v>
      </c>
      <c r="DG334" s="72">
        <v>4</v>
      </c>
      <c r="DH334" s="71">
        <f>(DG334*$D334*$E334*$G334*$J334*$DH$12)</f>
        <v>196499.58719999995</v>
      </c>
      <c r="DI334" s="72"/>
      <c r="DJ334" s="71">
        <f>(DI334*$D334*$E334*$G334*$K334*$DJ$12)</f>
        <v>0</v>
      </c>
      <c r="DK334" s="72"/>
      <c r="DL334" s="79">
        <f>(DK334*$D334*$E334*$G334*$L334*$DL$12)</f>
        <v>0</v>
      </c>
      <c r="DM334" s="81">
        <f t="shared" si="1875"/>
        <v>387</v>
      </c>
      <c r="DN334" s="79">
        <f t="shared" si="1875"/>
        <v>16093529.935699999</v>
      </c>
    </row>
    <row r="335" spans="1:118" ht="30" customHeight="1" x14ac:dyDescent="0.25">
      <c r="A335" s="82"/>
      <c r="B335" s="83">
        <v>290</v>
      </c>
      <c r="C335" s="65" t="s">
        <v>459</v>
      </c>
      <c r="D335" s="66">
        <v>22900</v>
      </c>
      <c r="E335" s="84">
        <v>1.19</v>
      </c>
      <c r="F335" s="84"/>
      <c r="G335" s="67">
        <v>1</v>
      </c>
      <c r="H335" s="68"/>
      <c r="I335" s="66">
        <v>1.4</v>
      </c>
      <c r="J335" s="66">
        <v>1.68</v>
      </c>
      <c r="K335" s="66">
        <v>2.23</v>
      </c>
      <c r="L335" s="69">
        <v>2.57</v>
      </c>
      <c r="M335" s="72">
        <v>12</v>
      </c>
      <c r="N335" s="71">
        <f t="shared" si="1503"/>
        <v>503598.48000000004</v>
      </c>
      <c r="O335" s="72">
        <v>6</v>
      </c>
      <c r="P335" s="72">
        <f>(O335*$D335*$E335*$G335*$I335*$P$12)</f>
        <v>251799.24000000002</v>
      </c>
      <c r="Q335" s="72">
        <v>7</v>
      </c>
      <c r="R335" s="71">
        <f>(Q335*$D335*$E335*$G335*$I335*$R$12)</f>
        <v>293765.78000000003</v>
      </c>
      <c r="S335" s="72">
        <v>30</v>
      </c>
      <c r="T335" s="71">
        <f t="shared" si="1928"/>
        <v>1282840.825</v>
      </c>
      <c r="U335" s="72">
        <v>7</v>
      </c>
      <c r="V335" s="71">
        <f>(U335*$D335*$E335*$G335*$I335*$V$12)</f>
        <v>293765.78000000003</v>
      </c>
      <c r="W335" s="72">
        <v>0</v>
      </c>
      <c r="X335" s="71">
        <f>(W335*$D335*$E335*$G335*$I335*$X$12)</f>
        <v>0</v>
      </c>
      <c r="Y335" s="72"/>
      <c r="Z335" s="71">
        <f>(Y335*$D335*$E335*$G335*$I335*$Z$12)</f>
        <v>0</v>
      </c>
      <c r="AA335" s="72">
        <v>0</v>
      </c>
      <c r="AB335" s="71">
        <f>(AA335*$D335*$E335*$G335*$I335*$AB$12)</f>
        <v>0</v>
      </c>
      <c r="AC335" s="72">
        <v>9</v>
      </c>
      <c r="AD335" s="71">
        <f>(AC335*$D335*$E335*$G335*$I335*$AD$12)</f>
        <v>377698.86</v>
      </c>
      <c r="AE335" s="72">
        <v>0</v>
      </c>
      <c r="AF335" s="71">
        <f>(AE335*$D335*$E335*$G335*$I335*$AF$12)</f>
        <v>0</v>
      </c>
      <c r="AG335" s="74"/>
      <c r="AH335" s="71">
        <f>(AG335*$D335*$E335*$G335*$I335*$AH$12)</f>
        <v>0</v>
      </c>
      <c r="AI335" s="72">
        <v>4</v>
      </c>
      <c r="AJ335" s="71">
        <f>(AI335*$D335*$E335*$G335*$I335*$AJ$12)</f>
        <v>167866.15999999997</v>
      </c>
      <c r="AK335" s="86">
        <v>12</v>
      </c>
      <c r="AL335" s="71">
        <f>(AK335*$D335*$E335*$G335*$J335*$AL$12)</f>
        <v>604318.17600000009</v>
      </c>
      <c r="AM335" s="72"/>
      <c r="AN335" s="77">
        <f>(AM335*$D335*$E335*$G335*$J335*$AN$12)</f>
        <v>0</v>
      </c>
      <c r="AO335" s="72"/>
      <c r="AP335" s="71">
        <f>(AO335*$D335*$E335*$G335*$I335*$AP$12)</f>
        <v>0</v>
      </c>
      <c r="AQ335" s="72">
        <v>0</v>
      </c>
      <c r="AR335" s="72">
        <f>(AQ335*$D335*$E335*$G335*$I335*$AR$12)</f>
        <v>0</v>
      </c>
      <c r="AS335" s="72">
        <f>103+34</f>
        <v>137</v>
      </c>
      <c r="AT335" s="72">
        <f>(AS335*$D335*$E335*$G335*$I335*$AT$12)</f>
        <v>6010753.0699999994</v>
      </c>
      <c r="AU335" s="72">
        <v>0</v>
      </c>
      <c r="AV335" s="71">
        <f>(AU335*$D335*$E335*$G335*$I335*$AV$12)</f>
        <v>0</v>
      </c>
      <c r="AW335" s="72">
        <v>0</v>
      </c>
      <c r="AX335" s="71">
        <f>(AW335*$D335*$E335*$G335*$I335*$AX$12)</f>
        <v>0</v>
      </c>
      <c r="AY335" s="72">
        <v>0</v>
      </c>
      <c r="AZ335" s="71">
        <f>(AY335*$D335*$E335*$G335*$I335*$AZ$12)</f>
        <v>0</v>
      </c>
      <c r="BA335" s="72"/>
      <c r="BB335" s="71">
        <f>(BA335*$D335*$E335*$G335*$I335*$BB$12)</f>
        <v>0</v>
      </c>
      <c r="BC335" s="72">
        <v>4</v>
      </c>
      <c r="BD335" s="71">
        <f>(BC335*$D335*$E335*$G335*$I335*$BD$12)</f>
        <v>167866.15999999997</v>
      </c>
      <c r="BE335" s="72"/>
      <c r="BF335" s="71">
        <f>(BE335*$D335*$E335*$G335*$J335*$BF$12)</f>
        <v>0</v>
      </c>
      <c r="BG335" s="72">
        <v>32</v>
      </c>
      <c r="BH335" s="71">
        <f>(BG335*$D335*$E335*$G335*$J335*$BH$12)</f>
        <v>1465013.76</v>
      </c>
      <c r="BI335" s="72">
        <v>0</v>
      </c>
      <c r="BJ335" s="71">
        <f>(BI335*$D335*$E335*$G335*$J335*$BJ$12)</f>
        <v>0</v>
      </c>
      <c r="BK335" s="72"/>
      <c r="BL335" s="71">
        <f>(BK335*$D335*$E335*$G335*$J335*$BL$12)</f>
        <v>0</v>
      </c>
      <c r="BM335" s="72">
        <f>23-3</f>
        <v>20</v>
      </c>
      <c r="BN335" s="71">
        <f>(BM335*$D335*$E335*$G335*$J335*$BN$12)</f>
        <v>1007196.9600000001</v>
      </c>
      <c r="BO335" s="72">
        <v>1</v>
      </c>
      <c r="BP335" s="71">
        <f>(BO335*$D335*$E335*$G335*$J335*$BP$12)</f>
        <v>45781.68</v>
      </c>
      <c r="BQ335" s="72"/>
      <c r="BR335" s="71">
        <f>(BQ335*$D335*$E335*$G335*$J335*$BR$12)</f>
        <v>0</v>
      </c>
      <c r="BS335" s="72"/>
      <c r="BT335" s="71">
        <f>(BS335*$D335*$E335*$G335*$J335*$BT$12)</f>
        <v>0</v>
      </c>
      <c r="BU335" s="72">
        <v>3</v>
      </c>
      <c r="BV335" s="71">
        <f>(BU335*$D335*$E335*$G335*$J335*$BV$12)</f>
        <v>171681.30000000002</v>
      </c>
      <c r="BW335" s="72"/>
      <c r="BX335" s="71">
        <f>(BW335*$D335*$E335*$G335*$J335*$BX$12)</f>
        <v>0</v>
      </c>
      <c r="BY335" s="72">
        <v>4</v>
      </c>
      <c r="BZ335" s="79">
        <f>(BY335*$D335*$E335*$G335*$J335*$BZ$12)</f>
        <v>183126.72</v>
      </c>
      <c r="CA335" s="72">
        <v>0</v>
      </c>
      <c r="CB335" s="71">
        <f>(CA335*$D335*$E335*$G335*$I335*$CB$12)</f>
        <v>0</v>
      </c>
      <c r="CC335" s="72">
        <v>0</v>
      </c>
      <c r="CD335" s="71">
        <f>(CC335*$D335*$E335*$G335*$I335*$CD$12)</f>
        <v>0</v>
      </c>
      <c r="CE335" s="72">
        <v>9</v>
      </c>
      <c r="CF335" s="71">
        <f>(CE335*$D335*$E335*$G335*$I335*$CF$12)</f>
        <v>343362.6</v>
      </c>
      <c r="CG335" s="72"/>
      <c r="CH335" s="72">
        <f>(CG335*$D335*$E335*$G335*$I335*$CH$12)</f>
        <v>0</v>
      </c>
      <c r="CI335" s="72"/>
      <c r="CJ335" s="71">
        <f>(CI335*$D335*$E335*$G335*$J335*$CJ$12)</f>
        <v>0</v>
      </c>
      <c r="CK335" s="72">
        <v>0</v>
      </c>
      <c r="CL335" s="71">
        <f>(CK335*$D335*$E335*$G335*$I335*$CL$12)</f>
        <v>0</v>
      </c>
      <c r="CM335" s="72"/>
      <c r="CN335" s="71">
        <f>(CM335*$D335*$E335*$G335*$I335*$CN$12)</f>
        <v>0</v>
      </c>
      <c r="CO335" s="72">
        <v>1</v>
      </c>
      <c r="CP335" s="71">
        <f>(CO335*$D335*$E335*$G335*$I335*$CP$12)</f>
        <v>26705.979999999996</v>
      </c>
      <c r="CQ335" s="72"/>
      <c r="CR335" s="71">
        <f>(CQ335*$D335*$E335*$G335*$I335*$CR$12)</f>
        <v>0</v>
      </c>
      <c r="CS335" s="72"/>
      <c r="CT335" s="71">
        <f>(CS335*$D335*$E335*$G335*$I335*$CT$12)</f>
        <v>0</v>
      </c>
      <c r="CU335" s="72">
        <v>0</v>
      </c>
      <c r="CV335" s="71">
        <f>(CU335*$D335*$E335*$G335*$J335*$CV$12)</f>
        <v>0</v>
      </c>
      <c r="CW335" s="86"/>
      <c r="CX335" s="71">
        <f>(CW335*$D335*$E335*$G335*$J335*$CX$12)</f>
        <v>0</v>
      </c>
      <c r="CY335" s="72"/>
      <c r="CZ335" s="71">
        <f>(CY335*$D335*$E335*$G335*$I335*$CZ$12)</f>
        <v>0</v>
      </c>
      <c r="DA335" s="72">
        <v>0</v>
      </c>
      <c r="DB335" s="77">
        <f>(DA335*$D335*$E335*$G335*$J335*$DB$12)</f>
        <v>0</v>
      </c>
      <c r="DC335" s="72"/>
      <c r="DD335" s="71">
        <f>(DC335*$D335*$E335*$G335*$J335*$DD$12)</f>
        <v>0</v>
      </c>
      <c r="DE335" s="87"/>
      <c r="DF335" s="71">
        <f>(DE335*$D335*$E335*$G335*$J335*$DF$12)</f>
        <v>0</v>
      </c>
      <c r="DG335" s="72">
        <v>3</v>
      </c>
      <c r="DH335" s="71">
        <f>(DG335*$D335*$E335*$G335*$J335*$DH$12)</f>
        <v>155199.8952</v>
      </c>
      <c r="DI335" s="72"/>
      <c r="DJ335" s="71">
        <f>(DI335*$D335*$E335*$G335*$K335*$DJ$12)</f>
        <v>0</v>
      </c>
      <c r="DK335" s="72">
        <v>1</v>
      </c>
      <c r="DL335" s="79">
        <f>(DK335*$D335*$E335*$G335*$L335*$DL$12)</f>
        <v>84042.083999999988</v>
      </c>
      <c r="DM335" s="81">
        <f t="shared" si="1875"/>
        <v>302</v>
      </c>
      <c r="DN335" s="79">
        <f t="shared" si="1875"/>
        <v>13436383.510200003</v>
      </c>
    </row>
    <row r="336" spans="1:118" ht="30" customHeight="1" x14ac:dyDescent="0.25">
      <c r="A336" s="82"/>
      <c r="B336" s="83">
        <v>291</v>
      </c>
      <c r="C336" s="65" t="s">
        <v>460</v>
      </c>
      <c r="D336" s="66">
        <v>22900</v>
      </c>
      <c r="E336" s="84">
        <v>2.13</v>
      </c>
      <c r="F336" s="84"/>
      <c r="G336" s="67">
        <v>1</v>
      </c>
      <c r="H336" s="68"/>
      <c r="I336" s="66">
        <v>1.4</v>
      </c>
      <c r="J336" s="66">
        <v>1.68</v>
      </c>
      <c r="K336" s="66">
        <v>2.23</v>
      </c>
      <c r="L336" s="69">
        <v>2.57</v>
      </c>
      <c r="M336" s="72"/>
      <c r="N336" s="71">
        <f t="shared" si="1503"/>
        <v>0</v>
      </c>
      <c r="O336" s="72">
        <v>5</v>
      </c>
      <c r="P336" s="72">
        <f>(O336*$D336*$E336*$G336*$I336*$P$12)</f>
        <v>375582.9</v>
      </c>
      <c r="Q336" s="72">
        <v>48</v>
      </c>
      <c r="R336" s="71">
        <f>(Q336*$D336*$E336*$G336*$I336*$R$12)</f>
        <v>3605595.8400000003</v>
      </c>
      <c r="S336" s="72">
        <v>12</v>
      </c>
      <c r="T336" s="71">
        <f t="shared" si="1928"/>
        <v>918470.91</v>
      </c>
      <c r="U336" s="72"/>
      <c r="V336" s="71">
        <f>(U336*$D336*$E336*$G336*$I336*$V$12)</f>
        <v>0</v>
      </c>
      <c r="W336" s="72">
        <v>0</v>
      </c>
      <c r="X336" s="71">
        <f>(W336*$D336*$E336*$G336*$I336*$X$12)</f>
        <v>0</v>
      </c>
      <c r="Y336" s="72"/>
      <c r="Z336" s="71">
        <f>(Y336*$D336*$E336*$G336*$I336*$Z$12)</f>
        <v>0</v>
      </c>
      <c r="AA336" s="72">
        <v>0</v>
      </c>
      <c r="AB336" s="71">
        <f>(AA336*$D336*$E336*$G336*$I336*$AB$12)</f>
        <v>0</v>
      </c>
      <c r="AC336" s="72">
        <v>1</v>
      </c>
      <c r="AD336" s="71">
        <f>(AC336*$D336*$E336*$G336*$I336*$AD$12)</f>
        <v>75116.580000000016</v>
      </c>
      <c r="AE336" s="72">
        <v>0</v>
      </c>
      <c r="AF336" s="71">
        <f>(AE336*$D336*$E336*$G336*$I336*$AF$12)</f>
        <v>0</v>
      </c>
      <c r="AG336" s="74"/>
      <c r="AH336" s="71">
        <f>(AG336*$D336*$E336*$G336*$I336*$AH$12)</f>
        <v>0</v>
      </c>
      <c r="AI336" s="72">
        <v>5</v>
      </c>
      <c r="AJ336" s="71">
        <f>(AI336*$D336*$E336*$G336*$I336*$AJ$12)</f>
        <v>375582.9</v>
      </c>
      <c r="AK336" s="86">
        <v>3</v>
      </c>
      <c r="AL336" s="71">
        <f>(AK336*$D336*$E336*$G336*$J336*$AL$12)</f>
        <v>270419.68800000002</v>
      </c>
      <c r="AM336" s="72"/>
      <c r="AN336" s="77">
        <f>(AM336*$D336*$E336*$G336*$J336*$AN$12)</f>
        <v>0</v>
      </c>
      <c r="AO336" s="72"/>
      <c r="AP336" s="71">
        <f>(AO336*$D336*$E336*$G336*$I336*$AP$12)</f>
        <v>0</v>
      </c>
      <c r="AQ336" s="72">
        <v>0</v>
      </c>
      <c r="AR336" s="72">
        <f>(AQ336*$D336*$E336*$G336*$I336*$AR$12)</f>
        <v>0</v>
      </c>
      <c r="AS336" s="72">
        <f>72-34</f>
        <v>38</v>
      </c>
      <c r="AT336" s="72">
        <f>(AS336*$D336*$E336*$G336*$I336*$AT$12)</f>
        <v>2984176.86</v>
      </c>
      <c r="AU336" s="72">
        <v>0</v>
      </c>
      <c r="AV336" s="71">
        <f>(AU336*$D336*$E336*$G336*$I336*$AV$12)</f>
        <v>0</v>
      </c>
      <c r="AW336" s="72">
        <v>0</v>
      </c>
      <c r="AX336" s="71">
        <f>(AW336*$D336*$E336*$G336*$I336*$AX$12)</f>
        <v>0</v>
      </c>
      <c r="AY336" s="72">
        <v>0</v>
      </c>
      <c r="AZ336" s="71">
        <f>(AY336*$D336*$E336*$G336*$I336*$AZ$12)</f>
        <v>0</v>
      </c>
      <c r="BA336" s="72"/>
      <c r="BB336" s="71">
        <f>(BA336*$D336*$E336*$G336*$I336*$BB$12)</f>
        <v>0</v>
      </c>
      <c r="BC336" s="72"/>
      <c r="BD336" s="71">
        <f>(BC336*$D336*$E336*$G336*$I336*$BD$12)</f>
        <v>0</v>
      </c>
      <c r="BE336" s="72"/>
      <c r="BF336" s="71">
        <f>(BE336*$D336*$E336*$G336*$J336*$BF$12)</f>
        <v>0</v>
      </c>
      <c r="BG336" s="72">
        <v>6</v>
      </c>
      <c r="BH336" s="71">
        <f>(BG336*$D336*$E336*$G336*$J336*$BH$12)</f>
        <v>491672.16</v>
      </c>
      <c r="BI336" s="72">
        <v>0</v>
      </c>
      <c r="BJ336" s="71">
        <f>(BI336*$D336*$E336*$G336*$J336*$BJ$12)</f>
        <v>0</v>
      </c>
      <c r="BK336" s="72">
        <v>0</v>
      </c>
      <c r="BL336" s="71">
        <f>(BK336*$D336*$E336*$G336*$J336*$BL$12)</f>
        <v>0</v>
      </c>
      <c r="BM336" s="72"/>
      <c r="BN336" s="71">
        <f>(BM336*$D336*$E336*$G336*$J336*$BN$12)</f>
        <v>0</v>
      </c>
      <c r="BO336" s="72"/>
      <c r="BP336" s="71">
        <f>(BO336*$D336*$E336*$G336*$J336*$BP$12)</f>
        <v>0</v>
      </c>
      <c r="BQ336" s="72"/>
      <c r="BR336" s="71">
        <f>(BQ336*$D336*$E336*$G336*$J336*$BR$12)</f>
        <v>0</v>
      </c>
      <c r="BS336" s="72"/>
      <c r="BT336" s="71">
        <f>(BS336*$D336*$E336*$G336*$J336*$BT$12)</f>
        <v>0</v>
      </c>
      <c r="BU336" s="72"/>
      <c r="BV336" s="71">
        <f>(BU336*$D336*$E336*$G336*$J336*$BV$12)</f>
        <v>0</v>
      </c>
      <c r="BW336" s="72"/>
      <c r="BX336" s="71">
        <f>(BW336*$D336*$E336*$G336*$J336*$BX$12)</f>
        <v>0</v>
      </c>
      <c r="BY336" s="72"/>
      <c r="BZ336" s="79">
        <f>(BY336*$D336*$E336*$G336*$J336*$BZ$12)</f>
        <v>0</v>
      </c>
      <c r="CA336" s="72">
        <v>0</v>
      </c>
      <c r="CB336" s="71">
        <f>(CA336*$D336*$E336*$G336*$I336*$CB$12)</f>
        <v>0</v>
      </c>
      <c r="CC336" s="72">
        <v>0</v>
      </c>
      <c r="CD336" s="71">
        <f>(CC336*$D336*$E336*$G336*$I336*$CD$12)</f>
        <v>0</v>
      </c>
      <c r="CE336" s="72">
        <v>0</v>
      </c>
      <c r="CF336" s="71">
        <f>(CE336*$D336*$E336*$G336*$I336*$CF$12)</f>
        <v>0</v>
      </c>
      <c r="CG336" s="72"/>
      <c r="CH336" s="72">
        <f>(CG336*$D336*$E336*$G336*$I336*$CH$12)</f>
        <v>0</v>
      </c>
      <c r="CI336" s="72"/>
      <c r="CJ336" s="71">
        <f>(CI336*$D336*$E336*$G336*$J336*$CJ$12)</f>
        <v>0</v>
      </c>
      <c r="CK336" s="72">
        <v>0</v>
      </c>
      <c r="CL336" s="71">
        <f>(CK336*$D336*$E336*$G336*$I336*$CL$12)</f>
        <v>0</v>
      </c>
      <c r="CM336" s="72"/>
      <c r="CN336" s="71">
        <f>(CM336*$D336*$E336*$G336*$I336*$CN$12)</f>
        <v>0</v>
      </c>
      <c r="CO336" s="72"/>
      <c r="CP336" s="71">
        <f>(CO336*$D336*$E336*$G336*$I336*$CP$12)</f>
        <v>0</v>
      </c>
      <c r="CQ336" s="72"/>
      <c r="CR336" s="71">
        <f>(CQ336*$D336*$E336*$G336*$I336*$CR$12)</f>
        <v>0</v>
      </c>
      <c r="CS336" s="72"/>
      <c r="CT336" s="71">
        <f>(CS336*$D336*$E336*$G336*$I336*$CT$12)</f>
        <v>0</v>
      </c>
      <c r="CU336" s="72">
        <v>0</v>
      </c>
      <c r="CV336" s="71">
        <f>(CU336*$D336*$E336*$G336*$J336*$CV$12)</f>
        <v>0</v>
      </c>
      <c r="CW336" s="86"/>
      <c r="CX336" s="71">
        <f>(CW336*$D336*$E336*$G336*$J336*$CX$12)</f>
        <v>0</v>
      </c>
      <c r="CY336" s="72"/>
      <c r="CZ336" s="71">
        <f>(CY336*$D336*$E336*$G336*$I336*$CZ$12)</f>
        <v>0</v>
      </c>
      <c r="DA336" s="72">
        <v>0</v>
      </c>
      <c r="DB336" s="77">
        <f>(DA336*$D336*$E336*$G336*$J336*$DB$12)</f>
        <v>0</v>
      </c>
      <c r="DC336" s="72">
        <v>1</v>
      </c>
      <c r="DD336" s="71">
        <f>(DC336*$D336*$E336*$G336*$J336*$DD$12)</f>
        <v>81945.36</v>
      </c>
      <c r="DE336" s="87"/>
      <c r="DF336" s="71">
        <f>(DE336*$D336*$E336*$G336*$J336*$DF$12)</f>
        <v>0</v>
      </c>
      <c r="DG336" s="72"/>
      <c r="DH336" s="71">
        <f>(DG336*$D336*$E336*$G336*$J336*$DH$12)</f>
        <v>0</v>
      </c>
      <c r="DI336" s="72"/>
      <c r="DJ336" s="71">
        <f>(DI336*$D336*$E336*$G336*$K336*$DJ$12)</f>
        <v>0</v>
      </c>
      <c r="DK336" s="72"/>
      <c r="DL336" s="79">
        <f>(DK336*$D336*$E336*$G336*$L336*$DL$12)</f>
        <v>0</v>
      </c>
      <c r="DM336" s="81">
        <f t="shared" si="1875"/>
        <v>119</v>
      </c>
      <c r="DN336" s="79">
        <f t="shared" si="1875"/>
        <v>9178563.1980000008</v>
      </c>
    </row>
    <row r="337" spans="1:118" ht="15.75" customHeight="1" x14ac:dyDescent="0.25">
      <c r="A337" s="82">
        <v>33</v>
      </c>
      <c r="B337" s="146"/>
      <c r="C337" s="144" t="s">
        <v>461</v>
      </c>
      <c r="D337" s="66">
        <v>22900</v>
      </c>
      <c r="E337" s="147">
        <v>1.95</v>
      </c>
      <c r="F337" s="147"/>
      <c r="G337" s="67">
        <v>1</v>
      </c>
      <c r="H337" s="68"/>
      <c r="I337" s="66">
        <v>1.4</v>
      </c>
      <c r="J337" s="66">
        <v>1.68</v>
      </c>
      <c r="K337" s="66">
        <v>2.23</v>
      </c>
      <c r="L337" s="69">
        <v>2.57</v>
      </c>
      <c r="M337" s="92">
        <f>SUM(M338:M345)</f>
        <v>0</v>
      </c>
      <c r="N337" s="92">
        <f t="shared" ref="N337:BY337" si="1929">SUM(N338:N345)</f>
        <v>0</v>
      </c>
      <c r="O337" s="92">
        <f t="shared" si="1929"/>
        <v>515</v>
      </c>
      <c r="P337" s="92">
        <f t="shared" si="1929"/>
        <v>51029004.32</v>
      </c>
      <c r="Q337" s="92">
        <f t="shared" si="1929"/>
        <v>0</v>
      </c>
      <c r="R337" s="92">
        <f t="shared" si="1929"/>
        <v>0</v>
      </c>
      <c r="S337" s="92">
        <f t="shared" si="1929"/>
        <v>0</v>
      </c>
      <c r="T337" s="92">
        <f t="shared" si="1929"/>
        <v>0</v>
      </c>
      <c r="U337" s="92">
        <f t="shared" si="1929"/>
        <v>0</v>
      </c>
      <c r="V337" s="92">
        <f t="shared" si="1929"/>
        <v>0</v>
      </c>
      <c r="W337" s="92">
        <f t="shared" si="1929"/>
        <v>0</v>
      </c>
      <c r="X337" s="92">
        <f t="shared" si="1929"/>
        <v>0</v>
      </c>
      <c r="Y337" s="92">
        <f t="shared" si="1929"/>
        <v>0</v>
      </c>
      <c r="Z337" s="92">
        <f t="shared" si="1929"/>
        <v>0</v>
      </c>
      <c r="AA337" s="92">
        <f t="shared" si="1929"/>
        <v>0</v>
      </c>
      <c r="AB337" s="92">
        <f t="shared" si="1929"/>
        <v>0</v>
      </c>
      <c r="AC337" s="92">
        <f t="shared" si="1929"/>
        <v>0</v>
      </c>
      <c r="AD337" s="92">
        <f t="shared" si="1929"/>
        <v>0</v>
      </c>
      <c r="AE337" s="92">
        <f t="shared" si="1929"/>
        <v>0</v>
      </c>
      <c r="AF337" s="92">
        <f t="shared" si="1929"/>
        <v>0</v>
      </c>
      <c r="AG337" s="92">
        <f t="shared" si="1929"/>
        <v>0</v>
      </c>
      <c r="AH337" s="92">
        <f t="shared" si="1929"/>
        <v>0</v>
      </c>
      <c r="AI337" s="92">
        <f t="shared" si="1929"/>
        <v>25</v>
      </c>
      <c r="AJ337" s="92">
        <f t="shared" si="1929"/>
        <v>3879644.7199999997</v>
      </c>
      <c r="AK337" s="163">
        <f t="shared" si="1929"/>
        <v>0</v>
      </c>
      <c r="AL337" s="92">
        <f t="shared" si="1929"/>
        <v>0</v>
      </c>
      <c r="AM337" s="92">
        <f t="shared" si="1929"/>
        <v>6</v>
      </c>
      <c r="AN337" s="92">
        <f t="shared" si="1929"/>
        <v>499789.75199999998</v>
      </c>
      <c r="AO337" s="92">
        <v>0</v>
      </c>
      <c r="AP337" s="92">
        <f t="shared" si="1929"/>
        <v>0</v>
      </c>
      <c r="AQ337" s="92">
        <f t="shared" si="1929"/>
        <v>0</v>
      </c>
      <c r="AR337" s="92">
        <f t="shared" si="1929"/>
        <v>0</v>
      </c>
      <c r="AS337" s="92">
        <f t="shared" si="1929"/>
        <v>16</v>
      </c>
      <c r="AT337" s="92">
        <f t="shared" si="1929"/>
        <v>1716620.6399999997</v>
      </c>
      <c r="AU337" s="92">
        <f t="shared" si="1929"/>
        <v>0</v>
      </c>
      <c r="AV337" s="92">
        <f t="shared" si="1929"/>
        <v>0</v>
      </c>
      <c r="AW337" s="92">
        <f t="shared" si="1929"/>
        <v>0</v>
      </c>
      <c r="AX337" s="92">
        <f t="shared" si="1929"/>
        <v>0</v>
      </c>
      <c r="AY337" s="92">
        <f t="shared" si="1929"/>
        <v>0</v>
      </c>
      <c r="AZ337" s="92">
        <f t="shared" si="1929"/>
        <v>0</v>
      </c>
      <c r="BA337" s="92">
        <f t="shared" si="1929"/>
        <v>24</v>
      </c>
      <c r="BB337" s="92">
        <f t="shared" si="1929"/>
        <v>2857507.8</v>
      </c>
      <c r="BC337" s="92">
        <f t="shared" si="1929"/>
        <v>21</v>
      </c>
      <c r="BD337" s="92">
        <f t="shared" si="1929"/>
        <v>2342239.4799999995</v>
      </c>
      <c r="BE337" s="92">
        <f t="shared" si="1929"/>
        <v>125</v>
      </c>
      <c r="BF337" s="92">
        <f t="shared" si="1929"/>
        <v>16733781.119999997</v>
      </c>
      <c r="BG337" s="92">
        <f t="shared" si="1929"/>
        <v>72</v>
      </c>
      <c r="BH337" s="92">
        <f t="shared" si="1929"/>
        <v>10068507.119999999</v>
      </c>
      <c r="BI337" s="92">
        <f t="shared" si="1929"/>
        <v>0</v>
      </c>
      <c r="BJ337" s="92">
        <f t="shared" si="1929"/>
        <v>0</v>
      </c>
      <c r="BK337" s="92">
        <f t="shared" si="1929"/>
        <v>0</v>
      </c>
      <c r="BL337" s="92">
        <f t="shared" si="1929"/>
        <v>0</v>
      </c>
      <c r="BM337" s="92">
        <f t="shared" si="1929"/>
        <v>51</v>
      </c>
      <c r="BN337" s="92">
        <f t="shared" si="1929"/>
        <v>4879211.4000000004</v>
      </c>
      <c r="BO337" s="92">
        <f t="shared" si="1929"/>
        <v>16</v>
      </c>
      <c r="BP337" s="92">
        <f t="shared" si="1929"/>
        <v>1591586.64</v>
      </c>
      <c r="BQ337" s="92">
        <f t="shared" si="1929"/>
        <v>22</v>
      </c>
      <c r="BR337" s="92">
        <f t="shared" si="1929"/>
        <v>3308303.46</v>
      </c>
      <c r="BS337" s="92">
        <f t="shared" si="1929"/>
        <v>3</v>
      </c>
      <c r="BT337" s="92">
        <f t="shared" si="1929"/>
        <v>234294.47999999998</v>
      </c>
      <c r="BU337" s="92">
        <f t="shared" si="1929"/>
        <v>33</v>
      </c>
      <c r="BV337" s="92">
        <f t="shared" si="1929"/>
        <v>3293587.92</v>
      </c>
      <c r="BW337" s="92">
        <f t="shared" si="1929"/>
        <v>9</v>
      </c>
      <c r="BX337" s="92">
        <f t="shared" si="1929"/>
        <v>1911673.6800000002</v>
      </c>
      <c r="BY337" s="92">
        <f t="shared" si="1929"/>
        <v>21</v>
      </c>
      <c r="BZ337" s="92">
        <f t="shared" ref="BZ337:DN337" si="1930">SUM(BZ338:BZ345)</f>
        <v>2098262.88</v>
      </c>
      <c r="CA337" s="92">
        <f t="shared" si="1930"/>
        <v>0</v>
      </c>
      <c r="CB337" s="92">
        <f t="shared" si="1930"/>
        <v>0</v>
      </c>
      <c r="CC337" s="92">
        <f t="shared" si="1930"/>
        <v>0</v>
      </c>
      <c r="CD337" s="92">
        <f t="shared" si="1930"/>
        <v>0</v>
      </c>
      <c r="CE337" s="92">
        <f t="shared" si="1930"/>
        <v>0</v>
      </c>
      <c r="CF337" s="92">
        <f t="shared" si="1930"/>
        <v>0</v>
      </c>
      <c r="CG337" s="92">
        <f t="shared" si="1930"/>
        <v>0</v>
      </c>
      <c r="CH337" s="92">
        <f t="shared" si="1930"/>
        <v>0</v>
      </c>
      <c r="CI337" s="92">
        <f t="shared" si="1930"/>
        <v>0</v>
      </c>
      <c r="CJ337" s="92">
        <f t="shared" si="1930"/>
        <v>0</v>
      </c>
      <c r="CK337" s="92">
        <f t="shared" si="1930"/>
        <v>0</v>
      </c>
      <c r="CL337" s="92">
        <f t="shared" si="1930"/>
        <v>0</v>
      </c>
      <c r="CM337" s="92">
        <f t="shared" si="1930"/>
        <v>0</v>
      </c>
      <c r="CN337" s="92">
        <f t="shared" si="1930"/>
        <v>0</v>
      </c>
      <c r="CO337" s="92">
        <f t="shared" si="1930"/>
        <v>10</v>
      </c>
      <c r="CP337" s="92">
        <f t="shared" si="1930"/>
        <v>496865.87999999995</v>
      </c>
      <c r="CQ337" s="92">
        <f t="shared" si="1930"/>
        <v>12</v>
      </c>
      <c r="CR337" s="92">
        <f t="shared" si="1930"/>
        <v>1234316.4119999998</v>
      </c>
      <c r="CS337" s="92">
        <f t="shared" si="1930"/>
        <v>41</v>
      </c>
      <c r="CT337" s="92">
        <f t="shared" si="1930"/>
        <v>3175905.2779999999</v>
      </c>
      <c r="CU337" s="92">
        <f t="shared" si="1930"/>
        <v>0</v>
      </c>
      <c r="CV337" s="92">
        <f t="shared" si="1930"/>
        <v>0</v>
      </c>
      <c r="CW337" s="92">
        <f t="shared" si="1930"/>
        <v>4</v>
      </c>
      <c r="CX337" s="92">
        <f t="shared" si="1930"/>
        <v>800217.59999999998</v>
      </c>
      <c r="CY337" s="92">
        <f t="shared" si="1930"/>
        <v>0</v>
      </c>
      <c r="CZ337" s="92">
        <f t="shared" si="1930"/>
        <v>0</v>
      </c>
      <c r="DA337" s="92">
        <f t="shared" si="1930"/>
        <v>0</v>
      </c>
      <c r="DB337" s="95">
        <f t="shared" si="1930"/>
        <v>0</v>
      </c>
      <c r="DC337" s="92">
        <f t="shared" si="1930"/>
        <v>0</v>
      </c>
      <c r="DD337" s="92">
        <f t="shared" si="1930"/>
        <v>0</v>
      </c>
      <c r="DE337" s="96">
        <f t="shared" si="1930"/>
        <v>7</v>
      </c>
      <c r="DF337" s="92">
        <f t="shared" si="1930"/>
        <v>457739.85599999991</v>
      </c>
      <c r="DG337" s="92">
        <f t="shared" si="1930"/>
        <v>12</v>
      </c>
      <c r="DH337" s="92">
        <f t="shared" si="1930"/>
        <v>1873274.7767999999</v>
      </c>
      <c r="DI337" s="92">
        <v>4</v>
      </c>
      <c r="DJ337" s="92">
        <f t="shared" si="1930"/>
        <v>713303.85600000003</v>
      </c>
      <c r="DK337" s="92">
        <f t="shared" si="1930"/>
        <v>8</v>
      </c>
      <c r="DL337" s="92">
        <f t="shared" si="1930"/>
        <v>1521232.3439999998</v>
      </c>
      <c r="DM337" s="92">
        <f t="shared" si="1930"/>
        <v>1057</v>
      </c>
      <c r="DN337" s="92">
        <f t="shared" si="1930"/>
        <v>116716871.41479999</v>
      </c>
    </row>
    <row r="338" spans="1:118" ht="15.75" customHeight="1" x14ac:dyDescent="0.25">
      <c r="A338" s="82"/>
      <c r="B338" s="83">
        <v>292</v>
      </c>
      <c r="C338" s="65" t="s">
        <v>462</v>
      </c>
      <c r="D338" s="66">
        <v>22900</v>
      </c>
      <c r="E338" s="84">
        <v>1.17</v>
      </c>
      <c r="F338" s="84"/>
      <c r="G338" s="67">
        <v>1</v>
      </c>
      <c r="H338" s="68"/>
      <c r="I338" s="66">
        <v>1.4</v>
      </c>
      <c r="J338" s="66">
        <v>1.68</v>
      </c>
      <c r="K338" s="66">
        <v>2.23</v>
      </c>
      <c r="L338" s="69">
        <v>2.57</v>
      </c>
      <c r="M338" s="72"/>
      <c r="N338" s="71">
        <f t="shared" si="1503"/>
        <v>0</v>
      </c>
      <c r="O338" s="72">
        <v>5</v>
      </c>
      <c r="P338" s="72">
        <f>(O338*$D338*$E338*$G338*$I338*$P$12)</f>
        <v>206306.1</v>
      </c>
      <c r="Q338" s="72"/>
      <c r="R338" s="71">
        <f>(Q338*$D338*$E338*$G338*$I338*$R$12)</f>
        <v>0</v>
      </c>
      <c r="S338" s="72"/>
      <c r="T338" s="71">
        <f t="shared" ref="T338:T340" si="1931">(S338/12*7*$D338*$E338*$G338*$I338*$T$12)+(S338/12*5*$D338*$E338*$G338*$I338*$T$13)</f>
        <v>0</v>
      </c>
      <c r="U338" s="72"/>
      <c r="V338" s="71">
        <f>(U338*$D338*$E338*$G338*$I338*$V$12)</f>
        <v>0</v>
      </c>
      <c r="W338" s="72"/>
      <c r="X338" s="71">
        <f>(W338*$D338*$E338*$G338*$I338*$X$12)</f>
        <v>0</v>
      </c>
      <c r="Y338" s="72"/>
      <c r="Z338" s="71">
        <f>(Y338*$D338*$E338*$G338*$I338*$Z$12)</f>
        <v>0</v>
      </c>
      <c r="AA338" s="72"/>
      <c r="AB338" s="71">
        <f>(AA338*$D338*$E338*$G338*$I338*$AB$12)</f>
        <v>0</v>
      </c>
      <c r="AC338" s="72"/>
      <c r="AD338" s="71">
        <f>(AC338*$D338*$E338*$G338*$I338*$AD$12)</f>
        <v>0</v>
      </c>
      <c r="AE338" s="72"/>
      <c r="AF338" s="71">
        <f>(AE338*$D338*$E338*$G338*$I338*$AF$12)</f>
        <v>0</v>
      </c>
      <c r="AG338" s="74"/>
      <c r="AH338" s="71">
        <f>(AG338*$D338*$E338*$G338*$I338*$AH$12)</f>
        <v>0</v>
      </c>
      <c r="AI338" s="72">
        <v>5</v>
      </c>
      <c r="AJ338" s="71">
        <f>(AI338*$D338*$E338*$G338*$I338*$AJ$12)</f>
        <v>206306.1</v>
      </c>
      <c r="AK338" s="86"/>
      <c r="AL338" s="71">
        <f>(AK338*$D338*$E338*$G338*$J338*$AL$12)</f>
        <v>0</v>
      </c>
      <c r="AM338" s="72"/>
      <c r="AN338" s="77">
        <f>(AM338*$D338*$E338*$G338*$J338*$AN$12)</f>
        <v>0</v>
      </c>
      <c r="AO338" s="72"/>
      <c r="AP338" s="71">
        <f>(AO338*$D338*$E338*$G338*$I338*$AP$12)</f>
        <v>0</v>
      </c>
      <c r="AQ338" s="72"/>
      <c r="AR338" s="72">
        <f>(AQ338*$D338*$E338*$G338*$I338*$AR$12)</f>
        <v>0</v>
      </c>
      <c r="AS338" s="72"/>
      <c r="AT338" s="72">
        <f>(AS338*$D338*$E338*$G338*$I338*$AT$12)</f>
        <v>0</v>
      </c>
      <c r="AU338" s="72"/>
      <c r="AV338" s="71">
        <f>(AU338*$D338*$E338*$G338*$I338*$AV$12)</f>
        <v>0</v>
      </c>
      <c r="AW338" s="72"/>
      <c r="AX338" s="71">
        <f>(AW338*$D338*$E338*$G338*$I338*$AX$12)</f>
        <v>0</v>
      </c>
      <c r="AY338" s="72"/>
      <c r="AZ338" s="71">
        <f>(AY338*$D338*$E338*$G338*$I338*$AZ$12)</f>
        <v>0</v>
      </c>
      <c r="BA338" s="72">
        <v>2</v>
      </c>
      <c r="BB338" s="71">
        <f>(BA338*$D338*$E338*$G338*$I338*$BB$12)</f>
        <v>82522.44</v>
      </c>
      <c r="BC338" s="72"/>
      <c r="BD338" s="71">
        <f>(BC338*$D338*$E338*$G338*$I338*$BD$12)</f>
        <v>0</v>
      </c>
      <c r="BE338" s="72">
        <v>7</v>
      </c>
      <c r="BF338" s="71">
        <f>(BE338*$D338*$E338*$G338*$J338*$BF$12)</f>
        <v>315085.68</v>
      </c>
      <c r="BG338" s="72">
        <v>2</v>
      </c>
      <c r="BH338" s="71">
        <f>(BG338*$D338*$E338*$G338*$J338*$BH$12)</f>
        <v>90024.48</v>
      </c>
      <c r="BI338" s="72"/>
      <c r="BJ338" s="71">
        <f>(BI338*$D338*$E338*$G338*$J338*$BJ$12)</f>
        <v>0</v>
      </c>
      <c r="BK338" s="72"/>
      <c r="BL338" s="71">
        <f>(BK338*$D338*$E338*$G338*$J338*$BL$12)</f>
        <v>0</v>
      </c>
      <c r="BM338" s="72">
        <v>8</v>
      </c>
      <c r="BN338" s="71">
        <f>(BM338*$D338*$E338*$G338*$J338*$BN$12)</f>
        <v>396107.712</v>
      </c>
      <c r="BO338" s="72">
        <v>1</v>
      </c>
      <c r="BP338" s="71">
        <f>(BO338*$D338*$E338*$G338*$J338*$BP$12)</f>
        <v>45012.24</v>
      </c>
      <c r="BQ338" s="72">
        <v>5</v>
      </c>
      <c r="BR338" s="71">
        <f>(BQ338*$D338*$E338*$G338*$J338*$BR$12)</f>
        <v>281326.5</v>
      </c>
      <c r="BS338" s="72"/>
      <c r="BT338" s="71">
        <f>(BS338*$D338*$E338*$G338*$J338*$BT$12)</f>
        <v>0</v>
      </c>
      <c r="BU338" s="72">
        <v>3</v>
      </c>
      <c r="BV338" s="71">
        <f>(BU338*$D338*$E338*$G338*$J338*$BV$12)</f>
        <v>168795.9</v>
      </c>
      <c r="BW338" s="72">
        <v>1</v>
      </c>
      <c r="BX338" s="71">
        <f>(BW338*$D338*$E338*$G338*$J338*$BX$12)</f>
        <v>45012.24</v>
      </c>
      <c r="BY338" s="72">
        <v>3</v>
      </c>
      <c r="BZ338" s="79">
        <f>(BY338*$D338*$E338*$G338*$J338*$BZ$12)</f>
        <v>135036.72</v>
      </c>
      <c r="CA338" s="72"/>
      <c r="CB338" s="71">
        <f>(CA338*$D338*$E338*$G338*$I338*$CB$12)</f>
        <v>0</v>
      </c>
      <c r="CC338" s="72"/>
      <c r="CD338" s="71">
        <f>(CC338*$D338*$E338*$G338*$I338*$CD$12)</f>
        <v>0</v>
      </c>
      <c r="CE338" s="72"/>
      <c r="CF338" s="71">
        <f>(CE338*$D338*$E338*$G338*$I338*$CF$12)</f>
        <v>0</v>
      </c>
      <c r="CG338" s="72"/>
      <c r="CH338" s="72">
        <f>(CG338*$D338*$E338*$G338*$I338*$CH$12)</f>
        <v>0</v>
      </c>
      <c r="CI338" s="72"/>
      <c r="CJ338" s="71">
        <f>(CI338*$D338*$E338*$G338*$J338*$CJ$12)</f>
        <v>0</v>
      </c>
      <c r="CK338" s="72"/>
      <c r="CL338" s="71">
        <f>(CK338*$D338*$E338*$G338*$I338*$CL$12)</f>
        <v>0</v>
      </c>
      <c r="CM338" s="72"/>
      <c r="CN338" s="71">
        <f>(CM338*$D338*$E338*$G338*$I338*$CN$12)</f>
        <v>0</v>
      </c>
      <c r="CO338" s="72">
        <v>4</v>
      </c>
      <c r="CP338" s="71">
        <f>(CO338*$D338*$E338*$G338*$I338*$CP$12)</f>
        <v>105028.55999999998</v>
      </c>
      <c r="CQ338" s="72">
        <v>1</v>
      </c>
      <c r="CR338" s="71">
        <f>(CQ338*$D338*$E338*$G338*$I338*$CR$12)</f>
        <v>42386.525999999991</v>
      </c>
      <c r="CS338" s="72">
        <v>1</v>
      </c>
      <c r="CT338" s="71">
        <f>(CS338*$D338*$E338*$G338*$I338*$CT$12)</f>
        <v>42386.525999999991</v>
      </c>
      <c r="CU338" s="72"/>
      <c r="CV338" s="71">
        <f>(CU338*$D338*$E338*$G338*$J338*$CV$12)</f>
        <v>0</v>
      </c>
      <c r="CW338" s="86"/>
      <c r="CX338" s="71">
        <f>(CW338*$D338*$E338*$G338*$J338*$CX$12)</f>
        <v>0</v>
      </c>
      <c r="CY338" s="72"/>
      <c r="CZ338" s="71">
        <f>(CY338*$D338*$E338*$G338*$I338*$CZ$12)</f>
        <v>0</v>
      </c>
      <c r="DA338" s="72"/>
      <c r="DB338" s="77">
        <f>(DA338*$D338*$E338*$G338*$J338*$DB$12)</f>
        <v>0</v>
      </c>
      <c r="DC338" s="72"/>
      <c r="DD338" s="71">
        <f>(DC338*$D338*$E338*$G338*$J338*$DD$12)</f>
        <v>0</v>
      </c>
      <c r="DE338" s="87"/>
      <c r="DF338" s="71">
        <f>(DE338*$D338*$E338*$G338*$J338*$DF$12)</f>
        <v>0</v>
      </c>
      <c r="DG338" s="72">
        <v>3</v>
      </c>
      <c r="DH338" s="71">
        <f>(DG338*$D338*$E338*$G338*$J338*$DH$12)</f>
        <v>152591.49359999999</v>
      </c>
      <c r="DI338" s="72"/>
      <c r="DJ338" s="71">
        <f>(DI338*$D338*$E338*$G338*$K338*$DJ$12)</f>
        <v>0</v>
      </c>
      <c r="DK338" s="72">
        <v>1</v>
      </c>
      <c r="DL338" s="79">
        <f>(DK338*$D338*$E338*$G338*$L338*$DL$12)</f>
        <v>82629.611999999994</v>
      </c>
      <c r="DM338" s="81">
        <f t="shared" ref="DM338:DN345" si="1932">SUM(M338,O338,Q338,S338,U338,W338,Y338,AA338,AC338,AE338,AG338,AI338,AK338,AO338,AQ338,CE338,AS338,AU338,AW338,AY338,BA338,CI338,BC338,BE338,BG338,BK338,AM338,BM338,BO338,BQ338,BS338,BU338,BW338,BY338,CA338,CC338,CG338,CK338,CM338,CO338,CQ338,CS338,CU338,CW338,BI338,CY338,DA338,DC338,DE338,DG338,DI338,DK338)</f>
        <v>52</v>
      </c>
      <c r="DN338" s="79">
        <f t="shared" si="1932"/>
        <v>2396558.8296000003</v>
      </c>
    </row>
    <row r="339" spans="1:118" ht="15.75" customHeight="1" x14ac:dyDescent="0.25">
      <c r="A339" s="82"/>
      <c r="B339" s="83">
        <v>293</v>
      </c>
      <c r="C339" s="65" t="s">
        <v>463</v>
      </c>
      <c r="D339" s="66">
        <v>22900</v>
      </c>
      <c r="E339" s="84">
        <v>2.91</v>
      </c>
      <c r="F339" s="84"/>
      <c r="G339" s="67">
        <v>1</v>
      </c>
      <c r="H339" s="68"/>
      <c r="I339" s="66">
        <v>1.4</v>
      </c>
      <c r="J339" s="66">
        <v>1.68</v>
      </c>
      <c r="K339" s="66">
        <v>2.23</v>
      </c>
      <c r="L339" s="69">
        <v>2.57</v>
      </c>
      <c r="M339" s="72"/>
      <c r="N339" s="71">
        <f t="shared" si="1503"/>
        <v>0</v>
      </c>
      <c r="O339" s="72">
        <f>6</f>
        <v>6</v>
      </c>
      <c r="P339" s="72">
        <f>(O339*$D339*$E339*$G339*$I339*$P$12)</f>
        <v>615744.36</v>
      </c>
      <c r="Q339" s="72"/>
      <c r="R339" s="71">
        <f>(Q339*$D339*$E339*$G339*$I339*$R$12)</f>
        <v>0</v>
      </c>
      <c r="S339" s="72"/>
      <c r="T339" s="71">
        <f t="shared" si="1931"/>
        <v>0</v>
      </c>
      <c r="U339" s="72"/>
      <c r="V339" s="71">
        <f>(U339*$D339*$E339*$G339*$I339*$V$12)</f>
        <v>0</v>
      </c>
      <c r="W339" s="72"/>
      <c r="X339" s="71">
        <f>(W339*$D339*$E339*$G339*$I339*$X$12)</f>
        <v>0</v>
      </c>
      <c r="Y339" s="72"/>
      <c r="Z339" s="71">
        <f>(Y339*$D339*$E339*$G339*$I339*$Z$12)</f>
        <v>0</v>
      </c>
      <c r="AA339" s="72"/>
      <c r="AB339" s="71">
        <f>(AA339*$D339*$E339*$G339*$I339*$AB$12)</f>
        <v>0</v>
      </c>
      <c r="AC339" s="72"/>
      <c r="AD339" s="71">
        <f>(AC339*$D339*$E339*$G339*$I339*$AD$12)</f>
        <v>0</v>
      </c>
      <c r="AE339" s="72"/>
      <c r="AF339" s="71">
        <f>(AE339*$D339*$E339*$G339*$I339*$AF$12)</f>
        <v>0</v>
      </c>
      <c r="AG339" s="74"/>
      <c r="AH339" s="71">
        <f>(AG339*$D339*$E339*$G339*$I339*$AH$12)</f>
        <v>0</v>
      </c>
      <c r="AI339" s="72">
        <v>7</v>
      </c>
      <c r="AJ339" s="71">
        <f>(AI339*$D339*$E339*$G339*$I339*$AJ$12)</f>
        <v>718368.42</v>
      </c>
      <c r="AK339" s="86"/>
      <c r="AL339" s="71">
        <f>(AK339*$D339*$E339*$G339*$J339*$AL$12)</f>
        <v>0</v>
      </c>
      <c r="AM339" s="72"/>
      <c r="AN339" s="77">
        <f>(AM339*$D339*$E339*$G339*$J339*$AN$12)</f>
        <v>0</v>
      </c>
      <c r="AO339" s="72"/>
      <c r="AP339" s="71">
        <f>(AO339*$D339*$E339*$G339*$I339*$AP$12)</f>
        <v>0</v>
      </c>
      <c r="AQ339" s="72"/>
      <c r="AR339" s="72">
        <f>(AQ339*$D339*$E339*$G339*$I339*$AR$12)</f>
        <v>0</v>
      </c>
      <c r="AS339" s="72">
        <v>16</v>
      </c>
      <c r="AT339" s="72">
        <f>(AS339*$D339*$E339*$G339*$I339*$AT$12)</f>
        <v>1716620.6399999997</v>
      </c>
      <c r="AU339" s="72"/>
      <c r="AV339" s="71">
        <f>(AU339*$D339*$E339*$G339*$I339*$AV$12)</f>
        <v>0</v>
      </c>
      <c r="AW339" s="72"/>
      <c r="AX339" s="71">
        <f>(AW339*$D339*$E339*$G339*$I339*$AX$12)</f>
        <v>0</v>
      </c>
      <c r="AY339" s="72"/>
      <c r="AZ339" s="71">
        <f>(AY339*$D339*$E339*$G339*$I339*$AZ$12)</f>
        <v>0</v>
      </c>
      <c r="BA339" s="72">
        <v>6</v>
      </c>
      <c r="BB339" s="71">
        <f>(BA339*$D339*$E339*$G339*$I339*$BB$12)</f>
        <v>615744.36</v>
      </c>
      <c r="BC339" s="72">
        <v>3</v>
      </c>
      <c r="BD339" s="71">
        <f>(BC339*$D339*$E339*$G339*$I339*$BD$12)</f>
        <v>307872.18</v>
      </c>
      <c r="BE339" s="72">
        <v>34</v>
      </c>
      <c r="BF339" s="71">
        <f>(BE339*$D339*$E339*$G339*$J339*$BF$12)</f>
        <v>3806419.6799999997</v>
      </c>
      <c r="BG339" s="72">
        <v>8</v>
      </c>
      <c r="BH339" s="71">
        <f>(BG339*$D339*$E339*$G339*$J339*$BH$12)</f>
        <v>895628.15999999992</v>
      </c>
      <c r="BI339" s="72"/>
      <c r="BJ339" s="71">
        <f>(BI339*$D339*$E339*$G339*$J339*$BJ$12)</f>
        <v>0</v>
      </c>
      <c r="BK339" s="72"/>
      <c r="BL339" s="71">
        <f>(BK339*$D339*$E339*$G339*$J339*$BL$12)</f>
        <v>0</v>
      </c>
      <c r="BM339" s="72">
        <f>5+7</f>
        <v>12</v>
      </c>
      <c r="BN339" s="71">
        <f>(BM339*$D339*$E339*$G339*$J339*$BN$12)</f>
        <v>1477786.4640000002</v>
      </c>
      <c r="BO339" s="72">
        <v>4</v>
      </c>
      <c r="BP339" s="71">
        <f>(BO339*$D339*$E339*$G339*$J339*$BP$12)</f>
        <v>447814.07999999996</v>
      </c>
      <c r="BQ339" s="72">
        <v>3</v>
      </c>
      <c r="BR339" s="71">
        <f>(BQ339*$D339*$E339*$G339*$J339*$BR$12)</f>
        <v>419825.7</v>
      </c>
      <c r="BS339" s="72"/>
      <c r="BT339" s="71">
        <f>(BS339*$D339*$E339*$G339*$J339*$BT$12)</f>
        <v>0</v>
      </c>
      <c r="BU339" s="72">
        <v>8</v>
      </c>
      <c r="BV339" s="71">
        <f>(BU339*$D339*$E339*$G339*$J339*$BV$12)</f>
        <v>1119535.2</v>
      </c>
      <c r="BW339" s="72">
        <v>4</v>
      </c>
      <c r="BX339" s="71">
        <f>(BW339*$D339*$E339*$G339*$J339*$BX$12)</f>
        <v>447814.07999999996</v>
      </c>
      <c r="BY339" s="72">
        <v>5</v>
      </c>
      <c r="BZ339" s="79">
        <f>(BY339*$D339*$E339*$G339*$J339*$BZ$12)</f>
        <v>559767.6</v>
      </c>
      <c r="CA339" s="72"/>
      <c r="CB339" s="71">
        <f>(CA339*$D339*$E339*$G339*$I339*$CB$12)</f>
        <v>0</v>
      </c>
      <c r="CC339" s="72"/>
      <c r="CD339" s="71">
        <f>(CC339*$D339*$E339*$G339*$I339*$CD$12)</f>
        <v>0</v>
      </c>
      <c r="CE339" s="72"/>
      <c r="CF339" s="71">
        <f>(CE339*$D339*$E339*$G339*$I339*$CF$12)</f>
        <v>0</v>
      </c>
      <c r="CG339" s="72"/>
      <c r="CH339" s="72">
        <f>(CG339*$D339*$E339*$G339*$I339*$CH$12)</f>
        <v>0</v>
      </c>
      <c r="CI339" s="72"/>
      <c r="CJ339" s="71">
        <f>(CI339*$D339*$E339*$G339*$J339*$CJ$12)</f>
        <v>0</v>
      </c>
      <c r="CK339" s="72"/>
      <c r="CL339" s="71">
        <f>(CK339*$D339*$E339*$G339*$I339*$CL$12)</f>
        <v>0</v>
      </c>
      <c r="CM339" s="72"/>
      <c r="CN339" s="71">
        <f>(CM339*$D339*$E339*$G339*$I339*$CN$12)</f>
        <v>0</v>
      </c>
      <c r="CO339" s="72">
        <v>6</v>
      </c>
      <c r="CP339" s="71">
        <f>(CO339*$D339*$E339*$G339*$I339*$CP$12)</f>
        <v>391837.31999999995</v>
      </c>
      <c r="CQ339" s="72">
        <v>7</v>
      </c>
      <c r="CR339" s="71">
        <f>(CQ339*$D339*$E339*$G339*$I339*$CR$12)</f>
        <v>737960.28599999985</v>
      </c>
      <c r="CS339" s="72">
        <v>4</v>
      </c>
      <c r="CT339" s="71">
        <f>(CS339*$D339*$E339*$G339*$I339*$CT$12)</f>
        <v>421691.59199999995</v>
      </c>
      <c r="CU339" s="72"/>
      <c r="CV339" s="71">
        <f>(CU339*$D339*$E339*$G339*$J339*$CV$12)</f>
        <v>0</v>
      </c>
      <c r="CW339" s="86"/>
      <c r="CX339" s="71">
        <f>(CW339*$D339*$E339*$G339*$J339*$CX$12)</f>
        <v>0</v>
      </c>
      <c r="CY339" s="72"/>
      <c r="CZ339" s="71">
        <f>(CY339*$D339*$E339*$G339*$I339*$CZ$12)</f>
        <v>0</v>
      </c>
      <c r="DA339" s="72"/>
      <c r="DB339" s="77">
        <f>(DA339*$D339*$E339*$G339*$J339*$DB$12)</f>
        <v>0</v>
      </c>
      <c r="DC339" s="72"/>
      <c r="DD339" s="71">
        <f>(DC339*$D339*$E339*$G339*$J339*$DD$12)</f>
        <v>0</v>
      </c>
      <c r="DE339" s="87"/>
      <c r="DF339" s="71">
        <f>(DE339*$D339*$E339*$G339*$J339*$DF$12)</f>
        <v>0</v>
      </c>
      <c r="DG339" s="72">
        <v>1</v>
      </c>
      <c r="DH339" s="71">
        <f>(DG339*$D339*$E339*$G339*$J339*$DH$12)</f>
        <v>126507.47759999997</v>
      </c>
      <c r="DI339" s="72">
        <v>4</v>
      </c>
      <c r="DJ339" s="71">
        <f>(DI339*$D339*$E339*$G339*$K339*$DJ$12)</f>
        <v>713303.85600000003</v>
      </c>
      <c r="DK339" s="72">
        <v>7</v>
      </c>
      <c r="DL339" s="79">
        <f>(DK339*$D339*$E339*$G339*$L339*$DL$12)</f>
        <v>1438602.7319999998</v>
      </c>
      <c r="DM339" s="81">
        <f t="shared" si="1932"/>
        <v>145</v>
      </c>
      <c r="DN339" s="79">
        <f t="shared" si="1932"/>
        <v>16978844.187599998</v>
      </c>
    </row>
    <row r="340" spans="1:118" ht="15.75" customHeight="1" x14ac:dyDescent="0.25">
      <c r="A340" s="82"/>
      <c r="B340" s="83">
        <v>294</v>
      </c>
      <c r="C340" s="65" t="s">
        <v>464</v>
      </c>
      <c r="D340" s="66">
        <v>22900</v>
      </c>
      <c r="E340" s="84">
        <v>1.21</v>
      </c>
      <c r="F340" s="84"/>
      <c r="G340" s="67">
        <v>1</v>
      </c>
      <c r="H340" s="68"/>
      <c r="I340" s="66">
        <v>1.4</v>
      </c>
      <c r="J340" s="66">
        <v>1.68</v>
      </c>
      <c r="K340" s="66">
        <v>2.23</v>
      </c>
      <c r="L340" s="69">
        <v>2.57</v>
      </c>
      <c r="M340" s="72"/>
      <c r="N340" s="71">
        <f t="shared" si="1503"/>
        <v>0</v>
      </c>
      <c r="O340" s="72">
        <v>160</v>
      </c>
      <c r="P340" s="72">
        <f>(O340*$D340*$E340*$G340*$I340*$P$12)</f>
        <v>6827497.6000000006</v>
      </c>
      <c r="Q340" s="72"/>
      <c r="R340" s="71">
        <f>(Q340*$D340*$E340*$G340*$I340*$R$12)</f>
        <v>0</v>
      </c>
      <c r="S340" s="72"/>
      <c r="T340" s="71">
        <f t="shared" si="1931"/>
        <v>0</v>
      </c>
      <c r="U340" s="72"/>
      <c r="V340" s="71">
        <f>(U340*$D340*$E340*$G340*$I340*$V$12)</f>
        <v>0</v>
      </c>
      <c r="W340" s="72">
        <v>0</v>
      </c>
      <c r="X340" s="71">
        <f>(W340*$D340*$E340*$G340*$I340*$X$12)</f>
        <v>0</v>
      </c>
      <c r="Y340" s="72"/>
      <c r="Z340" s="71">
        <f>(Y340*$D340*$E340*$G340*$I340*$Z$12)</f>
        <v>0</v>
      </c>
      <c r="AA340" s="72">
        <v>0</v>
      </c>
      <c r="AB340" s="71">
        <f>(AA340*$D340*$E340*$G340*$I340*$AB$12)</f>
        <v>0</v>
      </c>
      <c r="AC340" s="72"/>
      <c r="AD340" s="71">
        <f>(AC340*$D340*$E340*$G340*$I340*$AD$12)</f>
        <v>0</v>
      </c>
      <c r="AE340" s="72">
        <v>0</v>
      </c>
      <c r="AF340" s="71">
        <f>(AE340*$D340*$E340*$G340*$I340*$AF$12)</f>
        <v>0</v>
      </c>
      <c r="AG340" s="74"/>
      <c r="AH340" s="71">
        <f>(AG340*$D340*$E340*$G340*$I340*$AH$12)</f>
        <v>0</v>
      </c>
      <c r="AI340" s="72"/>
      <c r="AJ340" s="71">
        <f>(AI340*$D340*$E340*$G340*$I340*$AJ$12)</f>
        <v>0</v>
      </c>
      <c r="AK340" s="86"/>
      <c r="AL340" s="71">
        <f>(AK340*$D340*$E340*$G340*$J340*$AL$12)</f>
        <v>0</v>
      </c>
      <c r="AM340" s="72">
        <v>1</v>
      </c>
      <c r="AN340" s="77">
        <f>(AM340*$D340*$E340*$G340*$J340*$AN$12)</f>
        <v>51206.231999999996</v>
      </c>
      <c r="AO340" s="72"/>
      <c r="AP340" s="71">
        <f>(AO340*$D340*$E340*$G340*$I340*$AP$12)</f>
        <v>0</v>
      </c>
      <c r="AQ340" s="72">
        <v>0</v>
      </c>
      <c r="AR340" s="72">
        <f>(AQ340*$D340*$E340*$G340*$I340*$AR$12)</f>
        <v>0</v>
      </c>
      <c r="AS340" s="72"/>
      <c r="AT340" s="72">
        <f>(AS340*$D340*$E340*$G340*$I340*$AT$12)</f>
        <v>0</v>
      </c>
      <c r="AU340" s="72">
        <v>0</v>
      </c>
      <c r="AV340" s="71">
        <f>(AU340*$D340*$E340*$G340*$I340*$AV$12)</f>
        <v>0</v>
      </c>
      <c r="AW340" s="72">
        <v>0</v>
      </c>
      <c r="AX340" s="71">
        <f>(AW340*$D340*$E340*$G340*$I340*$AX$12)</f>
        <v>0</v>
      </c>
      <c r="AY340" s="72">
        <v>0</v>
      </c>
      <c r="AZ340" s="71">
        <f>(AY340*$D340*$E340*$G340*$I340*$AZ$12)</f>
        <v>0</v>
      </c>
      <c r="BA340" s="72"/>
      <c r="BB340" s="71">
        <f>(BA340*$D340*$E340*$G340*$I340*$BB$12)</f>
        <v>0</v>
      </c>
      <c r="BC340" s="72">
        <v>5</v>
      </c>
      <c r="BD340" s="71">
        <f>(BC340*$D340*$E340*$G340*$I340*$BD$12)</f>
        <v>213359.30000000002</v>
      </c>
      <c r="BE340" s="72">
        <v>10</v>
      </c>
      <c r="BF340" s="71">
        <f>(BE340*$D340*$E340*$G340*$J340*$BF$12)</f>
        <v>465511.2</v>
      </c>
      <c r="BG340" s="72">
        <v>10</v>
      </c>
      <c r="BH340" s="71">
        <f>(BG340*$D340*$E340*$G340*$J340*$BH$12)</f>
        <v>465511.2</v>
      </c>
      <c r="BI340" s="72">
        <v>0</v>
      </c>
      <c r="BJ340" s="71">
        <f>(BI340*$D340*$E340*$G340*$J340*$BJ$12)</f>
        <v>0</v>
      </c>
      <c r="BK340" s="72">
        <v>0</v>
      </c>
      <c r="BL340" s="71">
        <f>(BK340*$D340*$E340*$G340*$J340*$BL$12)</f>
        <v>0</v>
      </c>
      <c r="BM340" s="72">
        <f>13-6</f>
        <v>7</v>
      </c>
      <c r="BN340" s="71">
        <f>(BM340*$D340*$E340*$G340*$J340*$BN$12)</f>
        <v>358443.62400000001</v>
      </c>
      <c r="BO340" s="72">
        <v>4</v>
      </c>
      <c r="BP340" s="71">
        <f>(BO340*$D340*$E340*$G340*$J340*$BP$12)</f>
        <v>186204.47999999998</v>
      </c>
      <c r="BQ340" s="72">
        <v>4</v>
      </c>
      <c r="BR340" s="71">
        <f>(BQ340*$D340*$E340*$G340*$J340*$BR$12)</f>
        <v>232755.59999999998</v>
      </c>
      <c r="BS340" s="72"/>
      <c r="BT340" s="71">
        <f>(BS340*$D340*$E340*$G340*$J340*$BT$12)</f>
        <v>0</v>
      </c>
      <c r="BU340" s="72">
        <v>13</v>
      </c>
      <c r="BV340" s="71">
        <f>(BU340*$D340*$E340*$G340*$J340*$BV$12)</f>
        <v>756455.7</v>
      </c>
      <c r="BW340" s="72"/>
      <c r="BX340" s="71">
        <f>(BW340*$D340*$E340*$G340*$J340*$BX$12)</f>
        <v>0</v>
      </c>
      <c r="BY340" s="72">
        <v>5</v>
      </c>
      <c r="BZ340" s="79">
        <f>(BY340*$D340*$E340*$G340*$J340*$BZ$12)</f>
        <v>232755.6</v>
      </c>
      <c r="CA340" s="72">
        <v>0</v>
      </c>
      <c r="CB340" s="71">
        <f>(CA340*$D340*$E340*$G340*$I340*$CB$12)</f>
        <v>0</v>
      </c>
      <c r="CC340" s="72">
        <v>0</v>
      </c>
      <c r="CD340" s="71">
        <f>(CC340*$D340*$E340*$G340*$I340*$CD$12)</f>
        <v>0</v>
      </c>
      <c r="CE340" s="72">
        <v>0</v>
      </c>
      <c r="CF340" s="71">
        <f>(CE340*$D340*$E340*$G340*$I340*$CF$12)</f>
        <v>0</v>
      </c>
      <c r="CG340" s="72"/>
      <c r="CH340" s="72">
        <f>(CG340*$D340*$E340*$G340*$I340*$CH$12)</f>
        <v>0</v>
      </c>
      <c r="CI340" s="72"/>
      <c r="CJ340" s="71">
        <f>(CI340*$D340*$E340*$G340*$J340*$CJ$12)</f>
        <v>0</v>
      </c>
      <c r="CK340" s="72">
        <v>0</v>
      </c>
      <c r="CL340" s="71">
        <f>(CK340*$D340*$E340*$G340*$I340*$CL$12)</f>
        <v>0</v>
      </c>
      <c r="CM340" s="72"/>
      <c r="CN340" s="71">
        <f>(CM340*$D340*$E340*$G340*$I340*$CN$12)</f>
        <v>0</v>
      </c>
      <c r="CO340" s="72"/>
      <c r="CP340" s="71">
        <f>(CO340*$D340*$E340*$G340*$I340*$CP$12)</f>
        <v>0</v>
      </c>
      <c r="CQ340" s="72"/>
      <c r="CR340" s="71">
        <f>(CQ340*$D340*$E340*$G340*$I340*$CR$12)</f>
        <v>0</v>
      </c>
      <c r="CS340" s="72">
        <v>20</v>
      </c>
      <c r="CT340" s="71">
        <f>(CS340*$D340*$E340*$G340*$I340*$CT$12)</f>
        <v>876712.75999999989</v>
      </c>
      <c r="CU340" s="72">
        <v>0</v>
      </c>
      <c r="CV340" s="71">
        <f>(CU340*$D340*$E340*$G340*$J340*$CV$12)</f>
        <v>0</v>
      </c>
      <c r="CW340" s="86"/>
      <c r="CX340" s="71">
        <f>(CW340*$D340*$E340*$G340*$J340*$CX$12)</f>
        <v>0</v>
      </c>
      <c r="CY340" s="72"/>
      <c r="CZ340" s="71">
        <f>(CY340*$D340*$E340*$G340*$I340*$CZ$12)</f>
        <v>0</v>
      </c>
      <c r="DA340" s="72">
        <v>0</v>
      </c>
      <c r="DB340" s="77">
        <f>(DA340*$D340*$E340*$G340*$J340*$DB$12)</f>
        <v>0</v>
      </c>
      <c r="DC340" s="72"/>
      <c r="DD340" s="71">
        <f>(DC340*$D340*$E340*$G340*$J340*$DD$12)</f>
        <v>0</v>
      </c>
      <c r="DE340" s="87">
        <v>4</v>
      </c>
      <c r="DF340" s="71">
        <f>(DE340*$D340*$E340*$G340*$J340*$DF$12)</f>
        <v>223445.37599999996</v>
      </c>
      <c r="DG340" s="72">
        <v>1</v>
      </c>
      <c r="DH340" s="71">
        <f>(DG340*$D340*$E340*$G340*$J340*$DH$12)</f>
        <v>52602.765599999992</v>
      </c>
      <c r="DI340" s="72"/>
      <c r="DJ340" s="71">
        <f>(DI340*$D340*$E340*$G340*$K340*$DJ$12)</f>
        <v>0</v>
      </c>
      <c r="DK340" s="72"/>
      <c r="DL340" s="79">
        <f>(DK340*$D340*$E340*$G340*$L340*$DL$12)</f>
        <v>0</v>
      </c>
      <c r="DM340" s="81">
        <f t="shared" si="1932"/>
        <v>244</v>
      </c>
      <c r="DN340" s="79">
        <f t="shared" si="1932"/>
        <v>10942461.437599998</v>
      </c>
    </row>
    <row r="341" spans="1:118" ht="15.75" customHeight="1" x14ac:dyDescent="0.25">
      <c r="A341" s="82"/>
      <c r="B341" s="83">
        <v>295</v>
      </c>
      <c r="C341" s="65" t="s">
        <v>465</v>
      </c>
      <c r="D341" s="66">
        <v>22900</v>
      </c>
      <c r="E341" s="84">
        <v>2.0299999999999998</v>
      </c>
      <c r="F341" s="84"/>
      <c r="G341" s="67">
        <v>1</v>
      </c>
      <c r="H341" s="68"/>
      <c r="I341" s="66">
        <v>1.4</v>
      </c>
      <c r="J341" s="66">
        <v>1.68</v>
      </c>
      <c r="K341" s="66">
        <v>2.23</v>
      </c>
      <c r="L341" s="69">
        <v>2.57</v>
      </c>
      <c r="M341" s="72"/>
      <c r="N341" s="71">
        <f t="shared" ref="N341:N344" si="1933">(M341*$D341*$E341*$G341*$I341)</f>
        <v>0</v>
      </c>
      <c r="O341" s="72">
        <v>180</v>
      </c>
      <c r="P341" s="72">
        <f t="shared" ref="P341:P344" si="1934">(O341*$D341*$E341*$G341*$I341)</f>
        <v>11714723.999999998</v>
      </c>
      <c r="Q341" s="72"/>
      <c r="R341" s="71">
        <f t="shared" ref="R341:R344" si="1935">(Q341*$D341*$E341*$G341*$I341)</f>
        <v>0</v>
      </c>
      <c r="S341" s="72"/>
      <c r="T341" s="71">
        <f t="shared" ref="T341:T344" si="1936">(S341*$D341*$E341*$G341*$I341)</f>
        <v>0</v>
      </c>
      <c r="U341" s="72"/>
      <c r="V341" s="71">
        <f t="shared" ref="V341:V344" si="1937">(U341*$D341*$E341*$G341*$I341)</f>
        <v>0</v>
      </c>
      <c r="W341" s="72">
        <v>0</v>
      </c>
      <c r="X341" s="71">
        <f t="shared" ref="X341:X344" si="1938">(W341*$D341*$E341*$G341*$I341)</f>
        <v>0</v>
      </c>
      <c r="Y341" s="72"/>
      <c r="Z341" s="71">
        <f t="shared" ref="Z341:Z344" si="1939">(Y341*$D341*$E341*$G341*$I341)</f>
        <v>0</v>
      </c>
      <c r="AA341" s="72">
        <v>0</v>
      </c>
      <c r="AB341" s="71">
        <f t="shared" ref="AB341:AB344" si="1940">(AA341*$D341*$E341*$G341*$I341)</f>
        <v>0</v>
      </c>
      <c r="AC341" s="72"/>
      <c r="AD341" s="71">
        <f t="shared" ref="AD341:AD344" si="1941">(AC341*$D341*$E341*$G341*$I341)</f>
        <v>0</v>
      </c>
      <c r="AE341" s="72">
        <v>0</v>
      </c>
      <c r="AF341" s="71">
        <f t="shared" ref="AF341:AF344" si="1942">(AE341*$D341*$E341*$G341*$I341)</f>
        <v>0</v>
      </c>
      <c r="AG341" s="74"/>
      <c r="AH341" s="71">
        <f t="shared" ref="AH341:AH344" si="1943">(AG341*$D341*$E341*$G341*$I341)</f>
        <v>0</v>
      </c>
      <c r="AI341" s="72"/>
      <c r="AJ341" s="71">
        <f t="shared" ref="AJ341:AJ344" si="1944">(AI341*$D341*$E341*$G341*$I341)</f>
        <v>0</v>
      </c>
      <c r="AK341" s="86"/>
      <c r="AL341" s="71">
        <f t="shared" ref="AL341:AL344" si="1945">(AK341*$D341*$E341*$G341*$J341)</f>
        <v>0</v>
      </c>
      <c r="AM341" s="72">
        <v>4</v>
      </c>
      <c r="AN341" s="77">
        <f t="shared" ref="AN341:AN344" si="1946">(AM341*$D341*$E341*$G341*$J341)</f>
        <v>312392.63999999996</v>
      </c>
      <c r="AO341" s="72"/>
      <c r="AP341" s="71">
        <f t="shared" ref="AP341:AP344" si="1947">(AO341*$D341*$E341*$G341*$I341)</f>
        <v>0</v>
      </c>
      <c r="AQ341" s="72">
        <v>0</v>
      </c>
      <c r="AR341" s="72">
        <f t="shared" ref="AR341:AR344" si="1948">(AQ341*$D341*$E341*$G341*$I341)</f>
        <v>0</v>
      </c>
      <c r="AS341" s="72"/>
      <c r="AT341" s="72">
        <f t="shared" ref="AT341:AT344" si="1949">(AS341*$D341*$E341*$G341*$I341)</f>
        <v>0</v>
      </c>
      <c r="AU341" s="72">
        <v>0</v>
      </c>
      <c r="AV341" s="71">
        <f t="shared" ref="AV341:AV344" si="1950">(AU341*$D341*$E341*$G341*$I341)</f>
        <v>0</v>
      </c>
      <c r="AW341" s="72">
        <v>0</v>
      </c>
      <c r="AX341" s="71">
        <f t="shared" ref="AX341:AX344" si="1951">(AW341*$D341*$E341*$G341*$I341)</f>
        <v>0</v>
      </c>
      <c r="AY341" s="72">
        <v>0</v>
      </c>
      <c r="AZ341" s="71">
        <f t="shared" ref="AZ341:AZ344" si="1952">(AY341*$D341*$E341*$G341*$I341)</f>
        <v>0</v>
      </c>
      <c r="BA341" s="72">
        <v>5</v>
      </c>
      <c r="BB341" s="71">
        <f t="shared" ref="BB341:BB344" si="1953">(BA341*$D341*$E341*$G341*$I341)</f>
        <v>325408.99999999994</v>
      </c>
      <c r="BC341" s="72">
        <v>9</v>
      </c>
      <c r="BD341" s="71">
        <f t="shared" ref="BD341:BD344" si="1954">(BC341*$D341*$E341*$G341*$I341)</f>
        <v>585736.19999999984</v>
      </c>
      <c r="BE341" s="72">
        <v>3</v>
      </c>
      <c r="BF341" s="71">
        <f t="shared" ref="BF341:BF344" si="1955">(BE341*$D341*$E341*$G341*$J341)</f>
        <v>234294.47999999998</v>
      </c>
      <c r="BG341" s="72">
        <v>4</v>
      </c>
      <c r="BH341" s="71">
        <f t="shared" ref="BH341:BH344" si="1956">(BG341*$D341*$E341*$G341*$J341)</f>
        <v>312392.63999999996</v>
      </c>
      <c r="BI341" s="72"/>
      <c r="BJ341" s="71">
        <f t="shared" ref="BJ341:BJ344" si="1957">(BI341*$D341*$E341*$G341*$J341)</f>
        <v>0</v>
      </c>
      <c r="BK341" s="72">
        <v>0</v>
      </c>
      <c r="BL341" s="71">
        <f t="shared" ref="BL341:BL344" si="1958">(BK341*$D341*$E341*$G341*$J341)</f>
        <v>0</v>
      </c>
      <c r="BM341" s="72">
        <f>15-1</f>
        <v>14</v>
      </c>
      <c r="BN341" s="71">
        <f t="shared" ref="BN341:BN344" si="1959">(BM341*$D341*$E341*$G341*$J341)</f>
        <v>1093374.2399999998</v>
      </c>
      <c r="BO341" s="72">
        <v>4</v>
      </c>
      <c r="BP341" s="71">
        <f t="shared" ref="BP341:BP344" si="1960">(BO341*$D341*$E341*$G341*$J341)</f>
        <v>312392.63999999996</v>
      </c>
      <c r="BQ341" s="72">
        <v>3</v>
      </c>
      <c r="BR341" s="71">
        <f t="shared" ref="BR341:BR344" si="1961">(BQ341*$D341*$E341*$G341*$J341)</f>
        <v>234294.47999999998</v>
      </c>
      <c r="BS341" s="72">
        <v>3</v>
      </c>
      <c r="BT341" s="71">
        <f t="shared" ref="BT341:BT344" si="1962">(BS341*$D341*$E341*$G341*$J341)</f>
        <v>234294.47999999998</v>
      </c>
      <c r="BU341" s="72">
        <v>4</v>
      </c>
      <c r="BV341" s="71">
        <f t="shared" ref="BV341:BV344" si="1963">(BU341*$D341*$E341*$G341*$J341)</f>
        <v>312392.63999999996</v>
      </c>
      <c r="BW341" s="72"/>
      <c r="BX341" s="71">
        <f t="shared" ref="BX341:BX344" si="1964">(BW341*$D341*$E341*$G341*$J341)</f>
        <v>0</v>
      </c>
      <c r="BY341" s="72">
        <v>3</v>
      </c>
      <c r="BZ341" s="79">
        <f t="shared" ref="BZ341:BZ344" si="1965">(BY341*$D341*$E341*$G341*$J341)</f>
        <v>234294.47999999998</v>
      </c>
      <c r="CA341" s="72">
        <v>0</v>
      </c>
      <c r="CB341" s="71">
        <f t="shared" ref="CB341:CB344" si="1966">(CA341*$D341*$E341*$G341*$I341)</f>
        <v>0</v>
      </c>
      <c r="CC341" s="72">
        <v>0</v>
      </c>
      <c r="CD341" s="71">
        <f t="shared" ref="CD341:CD344" si="1967">(CC341*$D341*$E341*$G341*$I341)</f>
        <v>0</v>
      </c>
      <c r="CE341" s="72">
        <v>0</v>
      </c>
      <c r="CF341" s="71">
        <f t="shared" ref="CF341:CF344" si="1968">(CE341*$D341*$E341*$G341*$I341)</f>
        <v>0</v>
      </c>
      <c r="CG341" s="72"/>
      <c r="CH341" s="72">
        <f t="shared" ref="CH341:CH344" si="1969">(CG341*$D341*$E341*$G341*$I341)</f>
        <v>0</v>
      </c>
      <c r="CI341" s="72"/>
      <c r="CJ341" s="71">
        <f t="shared" ref="CJ341:CJ344" si="1970">(CI341*$D341*$E341*$G341*$J341)</f>
        <v>0</v>
      </c>
      <c r="CK341" s="72">
        <v>0</v>
      </c>
      <c r="CL341" s="71">
        <f t="shared" ref="CL341:CL344" si="1971">(CK341*$D341*$E341*$G341*$I341)</f>
        <v>0</v>
      </c>
      <c r="CM341" s="72"/>
      <c r="CN341" s="71">
        <f t="shared" ref="CN341:CN344" si="1972">(CM341*$D341*$E341*$G341*$I341)</f>
        <v>0</v>
      </c>
      <c r="CO341" s="72"/>
      <c r="CP341" s="71">
        <f t="shared" ref="CP341:CP344" si="1973">(CO341*$D341*$E341*$G341*$I341)</f>
        <v>0</v>
      </c>
      <c r="CQ341" s="72"/>
      <c r="CR341" s="71">
        <f t="shared" ref="CR341:CR344" si="1974">(CQ341*$D341*$E341*$G341*$I341)</f>
        <v>0</v>
      </c>
      <c r="CS341" s="72">
        <v>4</v>
      </c>
      <c r="CT341" s="71">
        <f t="shared" ref="CT341:CT344" si="1975">(CS341*$D341*$E341*$G341*$I341)</f>
        <v>260327.19999999995</v>
      </c>
      <c r="CU341" s="72">
        <v>0</v>
      </c>
      <c r="CV341" s="71">
        <f t="shared" ref="CV341:CV344" si="1976">(CU341*$D341*$E341*$G341*$J341)</f>
        <v>0</v>
      </c>
      <c r="CW341" s="86"/>
      <c r="CX341" s="71">
        <f t="shared" ref="CX341:CX344" si="1977">(CW341*$D341*$E341*$G341*$J341)</f>
        <v>0</v>
      </c>
      <c r="CY341" s="72"/>
      <c r="CZ341" s="71">
        <f t="shared" ref="CZ341:CZ344" si="1978">(CY341*$D341*$E341*$G341*$I341)</f>
        <v>0</v>
      </c>
      <c r="DA341" s="72">
        <v>0</v>
      </c>
      <c r="DB341" s="77">
        <f t="shared" ref="DB341:DB344" si="1979">(DA341*$D341*$E341*$G341*$J341)</f>
        <v>0</v>
      </c>
      <c r="DC341" s="72"/>
      <c r="DD341" s="71">
        <f t="shared" ref="DD341:DD344" si="1980">(DC341*$D341*$E341*$G341*$J341)</f>
        <v>0</v>
      </c>
      <c r="DE341" s="87">
        <v>3</v>
      </c>
      <c r="DF341" s="71">
        <f t="shared" ref="DF341:DF344" si="1981">(DE341*$D341*$E341*$G341*$J341)</f>
        <v>234294.47999999998</v>
      </c>
      <c r="DG341" s="72">
        <v>1</v>
      </c>
      <c r="DH341" s="71">
        <f t="shared" ref="DH341:DH344" si="1982">(DG341*$D341*$E341*$G341*$J341)</f>
        <v>78098.159999999989</v>
      </c>
      <c r="DI341" s="72"/>
      <c r="DJ341" s="71">
        <f t="shared" ref="DJ341:DJ344" si="1983">(DI341*$D341*$E341*$G341*$K341)</f>
        <v>0</v>
      </c>
      <c r="DK341" s="72"/>
      <c r="DL341" s="79">
        <f t="shared" ref="DL341:DL344" si="1984">(DK341*$D341*$E341*$G341*$L341)</f>
        <v>0</v>
      </c>
      <c r="DM341" s="81">
        <f t="shared" si="1932"/>
        <v>244</v>
      </c>
      <c r="DN341" s="79">
        <f t="shared" si="1932"/>
        <v>16478711.760000002</v>
      </c>
    </row>
    <row r="342" spans="1:118" ht="15.75" customHeight="1" x14ac:dyDescent="0.25">
      <c r="A342" s="82"/>
      <c r="B342" s="83">
        <v>296</v>
      </c>
      <c r="C342" s="65" t="s">
        <v>466</v>
      </c>
      <c r="D342" s="66">
        <v>22900</v>
      </c>
      <c r="E342" s="84">
        <v>3.54</v>
      </c>
      <c r="F342" s="84"/>
      <c r="G342" s="67">
        <v>1</v>
      </c>
      <c r="H342" s="68"/>
      <c r="I342" s="66">
        <v>1.4</v>
      </c>
      <c r="J342" s="66">
        <v>1.68</v>
      </c>
      <c r="K342" s="66">
        <v>2.23</v>
      </c>
      <c r="L342" s="69">
        <v>2.57</v>
      </c>
      <c r="M342" s="72"/>
      <c r="N342" s="71">
        <f t="shared" si="1933"/>
        <v>0</v>
      </c>
      <c r="O342" s="72">
        <v>74</v>
      </c>
      <c r="P342" s="72">
        <f t="shared" si="1934"/>
        <v>8398437.5999999996</v>
      </c>
      <c r="Q342" s="72"/>
      <c r="R342" s="71">
        <f t="shared" si="1935"/>
        <v>0</v>
      </c>
      <c r="S342" s="72"/>
      <c r="T342" s="71">
        <f t="shared" si="1936"/>
        <v>0</v>
      </c>
      <c r="U342" s="72"/>
      <c r="V342" s="71">
        <f t="shared" si="1937"/>
        <v>0</v>
      </c>
      <c r="W342" s="72"/>
      <c r="X342" s="71">
        <f t="shared" si="1938"/>
        <v>0</v>
      </c>
      <c r="Y342" s="72"/>
      <c r="Z342" s="71">
        <f t="shared" si="1939"/>
        <v>0</v>
      </c>
      <c r="AA342" s="72"/>
      <c r="AB342" s="71">
        <f t="shared" si="1940"/>
        <v>0</v>
      </c>
      <c r="AC342" s="72"/>
      <c r="AD342" s="71">
        <f t="shared" si="1941"/>
        <v>0</v>
      </c>
      <c r="AE342" s="72"/>
      <c r="AF342" s="71">
        <f t="shared" si="1942"/>
        <v>0</v>
      </c>
      <c r="AG342" s="74"/>
      <c r="AH342" s="71">
        <f t="shared" si="1943"/>
        <v>0</v>
      </c>
      <c r="AI342" s="72">
        <v>3</v>
      </c>
      <c r="AJ342" s="71">
        <f t="shared" si="1944"/>
        <v>340477.19999999995</v>
      </c>
      <c r="AK342" s="86"/>
      <c r="AL342" s="71">
        <f t="shared" si="1945"/>
        <v>0</v>
      </c>
      <c r="AM342" s="72">
        <v>1</v>
      </c>
      <c r="AN342" s="77">
        <f t="shared" si="1946"/>
        <v>136190.88</v>
      </c>
      <c r="AO342" s="72"/>
      <c r="AP342" s="71">
        <f t="shared" si="1947"/>
        <v>0</v>
      </c>
      <c r="AQ342" s="72"/>
      <c r="AR342" s="72">
        <f t="shared" si="1948"/>
        <v>0</v>
      </c>
      <c r="AS342" s="72"/>
      <c r="AT342" s="72">
        <f t="shared" si="1949"/>
        <v>0</v>
      </c>
      <c r="AU342" s="72"/>
      <c r="AV342" s="71">
        <f t="shared" si="1950"/>
        <v>0</v>
      </c>
      <c r="AW342" s="72"/>
      <c r="AX342" s="71">
        <f t="shared" si="1951"/>
        <v>0</v>
      </c>
      <c r="AY342" s="72"/>
      <c r="AZ342" s="71">
        <f t="shared" si="1952"/>
        <v>0</v>
      </c>
      <c r="BA342" s="72"/>
      <c r="BB342" s="71">
        <f t="shared" si="1953"/>
        <v>0</v>
      </c>
      <c r="BC342" s="72"/>
      <c r="BD342" s="71">
        <f t="shared" si="1954"/>
        <v>0</v>
      </c>
      <c r="BE342" s="72">
        <v>43</v>
      </c>
      <c r="BF342" s="71">
        <f t="shared" si="1955"/>
        <v>5856207.8399999999</v>
      </c>
      <c r="BG342" s="72">
        <v>31</v>
      </c>
      <c r="BH342" s="71">
        <f t="shared" si="1956"/>
        <v>4221917.28</v>
      </c>
      <c r="BI342" s="72"/>
      <c r="BJ342" s="71">
        <f t="shared" si="1957"/>
        <v>0</v>
      </c>
      <c r="BK342" s="72"/>
      <c r="BL342" s="71">
        <f t="shared" si="1958"/>
        <v>0</v>
      </c>
      <c r="BM342" s="72">
        <v>7</v>
      </c>
      <c r="BN342" s="71">
        <f t="shared" si="1959"/>
        <v>953336.15999999992</v>
      </c>
      <c r="BO342" s="72"/>
      <c r="BP342" s="71">
        <f t="shared" si="1960"/>
        <v>0</v>
      </c>
      <c r="BQ342" s="72">
        <v>3</v>
      </c>
      <c r="BR342" s="71">
        <f t="shared" si="1961"/>
        <v>408572.64</v>
      </c>
      <c r="BS342" s="72"/>
      <c r="BT342" s="71">
        <f t="shared" si="1962"/>
        <v>0</v>
      </c>
      <c r="BU342" s="72">
        <v>1</v>
      </c>
      <c r="BV342" s="71">
        <f t="shared" si="1963"/>
        <v>136190.88</v>
      </c>
      <c r="BW342" s="72">
        <v>1</v>
      </c>
      <c r="BX342" s="71">
        <f t="shared" si="1964"/>
        <v>136190.88</v>
      </c>
      <c r="BY342" s="72">
        <v>1</v>
      </c>
      <c r="BZ342" s="79">
        <f t="shared" si="1965"/>
        <v>136190.88</v>
      </c>
      <c r="CA342" s="72"/>
      <c r="CB342" s="71">
        <f t="shared" si="1966"/>
        <v>0</v>
      </c>
      <c r="CC342" s="72"/>
      <c r="CD342" s="71">
        <f t="shared" si="1967"/>
        <v>0</v>
      </c>
      <c r="CE342" s="72"/>
      <c r="CF342" s="71">
        <f t="shared" si="1968"/>
        <v>0</v>
      </c>
      <c r="CG342" s="72"/>
      <c r="CH342" s="72">
        <f t="shared" si="1969"/>
        <v>0</v>
      </c>
      <c r="CI342" s="72"/>
      <c r="CJ342" s="71">
        <f t="shared" si="1970"/>
        <v>0</v>
      </c>
      <c r="CK342" s="72"/>
      <c r="CL342" s="71">
        <f t="shared" si="1971"/>
        <v>0</v>
      </c>
      <c r="CM342" s="72"/>
      <c r="CN342" s="71">
        <f t="shared" si="1972"/>
        <v>0</v>
      </c>
      <c r="CO342" s="72"/>
      <c r="CP342" s="71">
        <f t="shared" si="1973"/>
        <v>0</v>
      </c>
      <c r="CQ342" s="72">
        <v>4</v>
      </c>
      <c r="CR342" s="71">
        <f t="shared" si="1974"/>
        <v>453969.6</v>
      </c>
      <c r="CS342" s="72">
        <v>8</v>
      </c>
      <c r="CT342" s="71">
        <f t="shared" si="1975"/>
        <v>907939.2</v>
      </c>
      <c r="CU342" s="72"/>
      <c r="CV342" s="71">
        <f t="shared" si="1976"/>
        <v>0</v>
      </c>
      <c r="CW342" s="86"/>
      <c r="CX342" s="71">
        <f t="shared" si="1977"/>
        <v>0</v>
      </c>
      <c r="CY342" s="72"/>
      <c r="CZ342" s="71">
        <f t="shared" si="1978"/>
        <v>0</v>
      </c>
      <c r="DA342" s="72"/>
      <c r="DB342" s="77">
        <f t="shared" si="1979"/>
        <v>0</v>
      </c>
      <c r="DC342" s="72"/>
      <c r="DD342" s="71">
        <f t="shared" si="1980"/>
        <v>0</v>
      </c>
      <c r="DE342" s="87"/>
      <c r="DF342" s="71">
        <f t="shared" si="1981"/>
        <v>0</v>
      </c>
      <c r="DG342" s="72">
        <v>3</v>
      </c>
      <c r="DH342" s="71">
        <f t="shared" si="1982"/>
        <v>408572.64</v>
      </c>
      <c r="DI342" s="72"/>
      <c r="DJ342" s="71">
        <f t="shared" si="1983"/>
        <v>0</v>
      </c>
      <c r="DK342" s="72"/>
      <c r="DL342" s="79">
        <f t="shared" si="1984"/>
        <v>0</v>
      </c>
      <c r="DM342" s="81">
        <f t="shared" si="1932"/>
        <v>180</v>
      </c>
      <c r="DN342" s="79">
        <f t="shared" si="1932"/>
        <v>22494193.679999996</v>
      </c>
    </row>
    <row r="343" spans="1:118" ht="15.75" customHeight="1" x14ac:dyDescent="0.25">
      <c r="A343" s="82"/>
      <c r="B343" s="83">
        <v>297</v>
      </c>
      <c r="C343" s="65" t="s">
        <v>467</v>
      </c>
      <c r="D343" s="66">
        <v>22900</v>
      </c>
      <c r="E343" s="84">
        <v>5.2</v>
      </c>
      <c r="F343" s="84"/>
      <c r="G343" s="67">
        <v>1</v>
      </c>
      <c r="H343" s="68"/>
      <c r="I343" s="66">
        <v>1.4</v>
      </c>
      <c r="J343" s="66">
        <v>1.68</v>
      </c>
      <c r="K343" s="66">
        <v>2.23</v>
      </c>
      <c r="L343" s="69">
        <v>2.57</v>
      </c>
      <c r="M343" s="72"/>
      <c r="N343" s="71">
        <f t="shared" si="1933"/>
        <v>0</v>
      </c>
      <c r="O343" s="72">
        <v>56</v>
      </c>
      <c r="P343" s="72">
        <f t="shared" si="1934"/>
        <v>9335872</v>
      </c>
      <c r="Q343" s="72"/>
      <c r="R343" s="71">
        <f t="shared" si="1935"/>
        <v>0</v>
      </c>
      <c r="S343" s="72"/>
      <c r="T343" s="71">
        <f t="shared" si="1936"/>
        <v>0</v>
      </c>
      <c r="U343" s="72"/>
      <c r="V343" s="71">
        <f t="shared" si="1937"/>
        <v>0</v>
      </c>
      <c r="W343" s="72"/>
      <c r="X343" s="71">
        <f t="shared" si="1938"/>
        <v>0</v>
      </c>
      <c r="Y343" s="72"/>
      <c r="Z343" s="71">
        <f t="shared" si="1939"/>
        <v>0</v>
      </c>
      <c r="AA343" s="72"/>
      <c r="AB343" s="71">
        <f t="shared" si="1940"/>
        <v>0</v>
      </c>
      <c r="AC343" s="72"/>
      <c r="AD343" s="71">
        <f t="shared" si="1941"/>
        <v>0</v>
      </c>
      <c r="AE343" s="72"/>
      <c r="AF343" s="71">
        <f t="shared" si="1942"/>
        <v>0</v>
      </c>
      <c r="AG343" s="74"/>
      <c r="AH343" s="71">
        <f t="shared" si="1943"/>
        <v>0</v>
      </c>
      <c r="AI343" s="72">
        <v>5</v>
      </c>
      <c r="AJ343" s="71">
        <f t="shared" si="1944"/>
        <v>833560</v>
      </c>
      <c r="AK343" s="86"/>
      <c r="AL343" s="71">
        <f t="shared" si="1945"/>
        <v>0</v>
      </c>
      <c r="AM343" s="72"/>
      <c r="AN343" s="77">
        <f t="shared" si="1946"/>
        <v>0</v>
      </c>
      <c r="AO343" s="72"/>
      <c r="AP343" s="71">
        <f t="shared" si="1947"/>
        <v>0</v>
      </c>
      <c r="AQ343" s="72"/>
      <c r="AR343" s="72">
        <f t="shared" si="1948"/>
        <v>0</v>
      </c>
      <c r="AS343" s="72"/>
      <c r="AT343" s="72">
        <f t="shared" si="1949"/>
        <v>0</v>
      </c>
      <c r="AU343" s="72"/>
      <c r="AV343" s="71">
        <f t="shared" si="1950"/>
        <v>0</v>
      </c>
      <c r="AW343" s="72"/>
      <c r="AX343" s="71">
        <f t="shared" si="1951"/>
        <v>0</v>
      </c>
      <c r="AY343" s="72"/>
      <c r="AZ343" s="71">
        <f t="shared" si="1952"/>
        <v>0</v>
      </c>
      <c r="BA343" s="72">
        <v>11</v>
      </c>
      <c r="BB343" s="71">
        <f t="shared" si="1953"/>
        <v>1833832</v>
      </c>
      <c r="BC343" s="72">
        <v>1</v>
      </c>
      <c r="BD343" s="71">
        <f t="shared" si="1954"/>
        <v>166712</v>
      </c>
      <c r="BE343" s="72">
        <v>26</v>
      </c>
      <c r="BF343" s="71">
        <f t="shared" si="1955"/>
        <v>5201414.3999999994</v>
      </c>
      <c r="BG343" s="72">
        <v>14</v>
      </c>
      <c r="BH343" s="71">
        <f t="shared" si="1956"/>
        <v>2800761.6</v>
      </c>
      <c r="BI343" s="72"/>
      <c r="BJ343" s="71">
        <f t="shared" si="1957"/>
        <v>0</v>
      </c>
      <c r="BK343" s="72"/>
      <c r="BL343" s="71">
        <f t="shared" si="1958"/>
        <v>0</v>
      </c>
      <c r="BM343" s="72">
        <v>3</v>
      </c>
      <c r="BN343" s="71">
        <f t="shared" si="1959"/>
        <v>600163.19999999995</v>
      </c>
      <c r="BO343" s="72">
        <v>3</v>
      </c>
      <c r="BP343" s="71">
        <f t="shared" si="1960"/>
        <v>600163.19999999995</v>
      </c>
      <c r="BQ343" s="72">
        <v>1</v>
      </c>
      <c r="BR343" s="71">
        <f t="shared" si="1961"/>
        <v>200054.39999999999</v>
      </c>
      <c r="BS343" s="72"/>
      <c r="BT343" s="71">
        <f t="shared" si="1962"/>
        <v>0</v>
      </c>
      <c r="BU343" s="72">
        <v>4</v>
      </c>
      <c r="BV343" s="71">
        <f t="shared" si="1963"/>
        <v>800217.59999999998</v>
      </c>
      <c r="BW343" s="72">
        <v>1</v>
      </c>
      <c r="BX343" s="71">
        <f t="shared" si="1964"/>
        <v>200054.39999999999</v>
      </c>
      <c r="BY343" s="72">
        <v>4</v>
      </c>
      <c r="BZ343" s="79">
        <f t="shared" si="1965"/>
        <v>800217.59999999998</v>
      </c>
      <c r="CA343" s="72"/>
      <c r="CB343" s="71">
        <f t="shared" si="1966"/>
        <v>0</v>
      </c>
      <c r="CC343" s="72"/>
      <c r="CD343" s="71">
        <f t="shared" si="1967"/>
        <v>0</v>
      </c>
      <c r="CE343" s="72"/>
      <c r="CF343" s="71">
        <f t="shared" si="1968"/>
        <v>0</v>
      </c>
      <c r="CG343" s="72"/>
      <c r="CH343" s="72">
        <f t="shared" si="1969"/>
        <v>0</v>
      </c>
      <c r="CI343" s="72"/>
      <c r="CJ343" s="71">
        <f t="shared" si="1970"/>
        <v>0</v>
      </c>
      <c r="CK343" s="72"/>
      <c r="CL343" s="71">
        <f t="shared" si="1971"/>
        <v>0</v>
      </c>
      <c r="CM343" s="72"/>
      <c r="CN343" s="71">
        <f t="shared" si="1972"/>
        <v>0</v>
      </c>
      <c r="CO343" s="72"/>
      <c r="CP343" s="71">
        <f t="shared" si="1973"/>
        <v>0</v>
      </c>
      <c r="CQ343" s="72"/>
      <c r="CR343" s="71">
        <f t="shared" si="1974"/>
        <v>0</v>
      </c>
      <c r="CS343" s="72">
        <v>4</v>
      </c>
      <c r="CT343" s="71">
        <f t="shared" si="1975"/>
        <v>666848</v>
      </c>
      <c r="CU343" s="72"/>
      <c r="CV343" s="71">
        <f t="shared" si="1976"/>
        <v>0</v>
      </c>
      <c r="CW343" s="86">
        <v>4</v>
      </c>
      <c r="CX343" s="71">
        <f t="shared" si="1977"/>
        <v>800217.59999999998</v>
      </c>
      <c r="CY343" s="72"/>
      <c r="CZ343" s="71">
        <f t="shared" si="1978"/>
        <v>0</v>
      </c>
      <c r="DA343" s="72"/>
      <c r="DB343" s="77">
        <f t="shared" si="1979"/>
        <v>0</v>
      </c>
      <c r="DC343" s="72"/>
      <c r="DD343" s="71">
        <f t="shared" si="1980"/>
        <v>0</v>
      </c>
      <c r="DE343" s="87"/>
      <c r="DF343" s="71">
        <f t="shared" si="1981"/>
        <v>0</v>
      </c>
      <c r="DG343" s="72">
        <v>1</v>
      </c>
      <c r="DH343" s="71">
        <f t="shared" si="1982"/>
        <v>200054.39999999999</v>
      </c>
      <c r="DI343" s="72"/>
      <c r="DJ343" s="71">
        <f t="shared" si="1983"/>
        <v>0</v>
      </c>
      <c r="DK343" s="72"/>
      <c r="DL343" s="79">
        <f t="shared" si="1984"/>
        <v>0</v>
      </c>
      <c r="DM343" s="81">
        <f t="shared" si="1932"/>
        <v>138</v>
      </c>
      <c r="DN343" s="79">
        <f t="shared" si="1932"/>
        <v>25040142.399999999</v>
      </c>
    </row>
    <row r="344" spans="1:118" ht="15.75" customHeight="1" x14ac:dyDescent="0.25">
      <c r="A344" s="82"/>
      <c r="B344" s="83">
        <v>298</v>
      </c>
      <c r="C344" s="65" t="s">
        <v>468</v>
      </c>
      <c r="D344" s="66">
        <v>22900</v>
      </c>
      <c r="E344" s="84">
        <v>11.11</v>
      </c>
      <c r="F344" s="84"/>
      <c r="G344" s="67">
        <v>1</v>
      </c>
      <c r="H344" s="68"/>
      <c r="I344" s="66">
        <v>1.4</v>
      </c>
      <c r="J344" s="66">
        <v>1.68</v>
      </c>
      <c r="K344" s="66">
        <v>2.23</v>
      </c>
      <c r="L344" s="69">
        <v>2.57</v>
      </c>
      <c r="M344" s="72"/>
      <c r="N344" s="71">
        <f t="shared" si="1933"/>
        <v>0</v>
      </c>
      <c r="O344" s="72">
        <v>21</v>
      </c>
      <c r="P344" s="72">
        <f t="shared" si="1934"/>
        <v>7479918.5999999996</v>
      </c>
      <c r="Q344" s="72"/>
      <c r="R344" s="71">
        <f t="shared" si="1935"/>
        <v>0</v>
      </c>
      <c r="S344" s="72"/>
      <c r="T344" s="71">
        <f t="shared" si="1936"/>
        <v>0</v>
      </c>
      <c r="U344" s="72"/>
      <c r="V344" s="71">
        <f t="shared" si="1937"/>
        <v>0</v>
      </c>
      <c r="W344" s="72"/>
      <c r="X344" s="71">
        <f t="shared" si="1938"/>
        <v>0</v>
      </c>
      <c r="Y344" s="72"/>
      <c r="Z344" s="71">
        <f t="shared" si="1939"/>
        <v>0</v>
      </c>
      <c r="AA344" s="72"/>
      <c r="AB344" s="71">
        <f t="shared" si="1940"/>
        <v>0</v>
      </c>
      <c r="AC344" s="72"/>
      <c r="AD344" s="71">
        <f t="shared" si="1941"/>
        <v>0</v>
      </c>
      <c r="AE344" s="72"/>
      <c r="AF344" s="71">
        <f t="shared" si="1942"/>
        <v>0</v>
      </c>
      <c r="AG344" s="74"/>
      <c r="AH344" s="71">
        <f t="shared" si="1943"/>
        <v>0</v>
      </c>
      <c r="AI344" s="72">
        <v>5</v>
      </c>
      <c r="AJ344" s="71">
        <f t="shared" si="1944"/>
        <v>1780933</v>
      </c>
      <c r="AK344" s="86"/>
      <c r="AL344" s="71">
        <f t="shared" si="1945"/>
        <v>0</v>
      </c>
      <c r="AM344" s="72"/>
      <c r="AN344" s="77">
        <f t="shared" si="1946"/>
        <v>0</v>
      </c>
      <c r="AO344" s="72"/>
      <c r="AP344" s="71">
        <f t="shared" si="1947"/>
        <v>0</v>
      </c>
      <c r="AQ344" s="72"/>
      <c r="AR344" s="72">
        <f t="shared" si="1948"/>
        <v>0</v>
      </c>
      <c r="AS344" s="72"/>
      <c r="AT344" s="72">
        <f t="shared" si="1949"/>
        <v>0</v>
      </c>
      <c r="AU344" s="72"/>
      <c r="AV344" s="71">
        <f t="shared" si="1950"/>
        <v>0</v>
      </c>
      <c r="AW344" s="72"/>
      <c r="AX344" s="71">
        <f t="shared" si="1951"/>
        <v>0</v>
      </c>
      <c r="AY344" s="72"/>
      <c r="AZ344" s="71">
        <f t="shared" si="1952"/>
        <v>0</v>
      </c>
      <c r="BA344" s="72"/>
      <c r="BB344" s="71">
        <f t="shared" si="1953"/>
        <v>0</v>
      </c>
      <c r="BC344" s="72">
        <v>3</v>
      </c>
      <c r="BD344" s="71">
        <f t="shared" si="1954"/>
        <v>1068559.8</v>
      </c>
      <c r="BE344" s="72">
        <v>2</v>
      </c>
      <c r="BF344" s="71">
        <f t="shared" si="1955"/>
        <v>854847.84</v>
      </c>
      <c r="BG344" s="72">
        <v>3</v>
      </c>
      <c r="BH344" s="71">
        <f t="shared" si="1956"/>
        <v>1282271.76</v>
      </c>
      <c r="BI344" s="72"/>
      <c r="BJ344" s="71">
        <f t="shared" si="1957"/>
        <v>0</v>
      </c>
      <c r="BK344" s="72"/>
      <c r="BL344" s="71">
        <f t="shared" si="1958"/>
        <v>0</v>
      </c>
      <c r="BM344" s="72"/>
      <c r="BN344" s="71">
        <f t="shared" si="1959"/>
        <v>0</v>
      </c>
      <c r="BO344" s="72"/>
      <c r="BP344" s="71">
        <f t="shared" si="1960"/>
        <v>0</v>
      </c>
      <c r="BQ344" s="72">
        <v>2</v>
      </c>
      <c r="BR344" s="71">
        <f t="shared" si="1961"/>
        <v>854847.84</v>
      </c>
      <c r="BS344" s="72"/>
      <c r="BT344" s="71">
        <f t="shared" si="1962"/>
        <v>0</v>
      </c>
      <c r="BU344" s="72"/>
      <c r="BV344" s="71">
        <f t="shared" si="1963"/>
        <v>0</v>
      </c>
      <c r="BW344" s="72"/>
      <c r="BX344" s="71">
        <f t="shared" si="1964"/>
        <v>0</v>
      </c>
      <c r="BY344" s="72"/>
      <c r="BZ344" s="79">
        <f t="shared" si="1965"/>
        <v>0</v>
      </c>
      <c r="CA344" s="72"/>
      <c r="CB344" s="71">
        <f t="shared" si="1966"/>
        <v>0</v>
      </c>
      <c r="CC344" s="72"/>
      <c r="CD344" s="71">
        <f t="shared" si="1967"/>
        <v>0</v>
      </c>
      <c r="CE344" s="72"/>
      <c r="CF344" s="71">
        <f t="shared" si="1968"/>
        <v>0</v>
      </c>
      <c r="CG344" s="72"/>
      <c r="CH344" s="72">
        <f t="shared" si="1969"/>
        <v>0</v>
      </c>
      <c r="CI344" s="72"/>
      <c r="CJ344" s="71">
        <f t="shared" si="1970"/>
        <v>0</v>
      </c>
      <c r="CK344" s="72"/>
      <c r="CL344" s="71">
        <f t="shared" si="1971"/>
        <v>0</v>
      </c>
      <c r="CM344" s="72"/>
      <c r="CN344" s="71">
        <f t="shared" si="1972"/>
        <v>0</v>
      </c>
      <c r="CO344" s="72"/>
      <c r="CP344" s="71">
        <f t="shared" si="1973"/>
        <v>0</v>
      </c>
      <c r="CQ344" s="72"/>
      <c r="CR344" s="71">
        <f t="shared" si="1974"/>
        <v>0</v>
      </c>
      <c r="CS344" s="72"/>
      <c r="CT344" s="71">
        <f t="shared" si="1975"/>
        <v>0</v>
      </c>
      <c r="CU344" s="72"/>
      <c r="CV344" s="71">
        <f t="shared" si="1976"/>
        <v>0</v>
      </c>
      <c r="CW344" s="86"/>
      <c r="CX344" s="71">
        <f t="shared" si="1977"/>
        <v>0</v>
      </c>
      <c r="CY344" s="72"/>
      <c r="CZ344" s="71">
        <f t="shared" si="1978"/>
        <v>0</v>
      </c>
      <c r="DA344" s="72"/>
      <c r="DB344" s="77">
        <f t="shared" si="1979"/>
        <v>0</v>
      </c>
      <c r="DC344" s="72"/>
      <c r="DD344" s="71">
        <f t="shared" si="1980"/>
        <v>0</v>
      </c>
      <c r="DE344" s="87"/>
      <c r="DF344" s="71">
        <f t="shared" si="1981"/>
        <v>0</v>
      </c>
      <c r="DG344" s="72">
        <v>2</v>
      </c>
      <c r="DH344" s="71">
        <f t="shared" si="1982"/>
        <v>854847.84</v>
      </c>
      <c r="DI344" s="72"/>
      <c r="DJ344" s="71">
        <f t="shared" si="1983"/>
        <v>0</v>
      </c>
      <c r="DK344" s="72"/>
      <c r="DL344" s="79">
        <f t="shared" si="1984"/>
        <v>0</v>
      </c>
      <c r="DM344" s="81">
        <f t="shared" si="1932"/>
        <v>38</v>
      </c>
      <c r="DN344" s="79">
        <f t="shared" si="1932"/>
        <v>14176226.68</v>
      </c>
    </row>
    <row r="345" spans="1:118" ht="31.5" customHeight="1" x14ac:dyDescent="0.25">
      <c r="A345" s="82"/>
      <c r="B345" s="83">
        <v>299</v>
      </c>
      <c r="C345" s="65" t="s">
        <v>469</v>
      </c>
      <c r="D345" s="66">
        <v>22900</v>
      </c>
      <c r="E345" s="91">
        <v>14.07</v>
      </c>
      <c r="F345" s="91"/>
      <c r="G345" s="67">
        <v>1</v>
      </c>
      <c r="H345" s="68"/>
      <c r="I345" s="66">
        <v>1.4</v>
      </c>
      <c r="J345" s="66">
        <v>1.68</v>
      </c>
      <c r="K345" s="66">
        <v>2.23</v>
      </c>
      <c r="L345" s="69">
        <v>2.57</v>
      </c>
      <c r="M345" s="72"/>
      <c r="N345" s="71">
        <f>(M345*$D345*$E345*$G345*$I345*$N$12)</f>
        <v>0</v>
      </c>
      <c r="O345" s="72">
        <v>13</v>
      </c>
      <c r="P345" s="72">
        <f>(O345*$D345*$E345*$G345*$I345*$P$12)</f>
        <v>6450504.0600000005</v>
      </c>
      <c r="Q345" s="72"/>
      <c r="R345" s="71">
        <f>(Q345*$D345*$E345*$G345*$I345*$R$12)</f>
        <v>0</v>
      </c>
      <c r="S345" s="72"/>
      <c r="T345" s="71">
        <f>(S345/12*7*$D345*$E345*$G345*$I345*$T$12)+(S345/12*5*$D345*$E345*$G345*$I345*$T$13)</f>
        <v>0</v>
      </c>
      <c r="U345" s="72"/>
      <c r="V345" s="71">
        <f>(U345*$D345*$E345*$G345*$I345*$V$12)</f>
        <v>0</v>
      </c>
      <c r="W345" s="72"/>
      <c r="X345" s="71">
        <f>(W345*$D345*$E345*$G345*$I345*$X$12)</f>
        <v>0</v>
      </c>
      <c r="Y345" s="72"/>
      <c r="Z345" s="71">
        <f>(Y345*$D345*$E345*$G345*$I345*$Z$12)</f>
        <v>0</v>
      </c>
      <c r="AA345" s="72"/>
      <c r="AB345" s="71">
        <f>(AA345*$D345*$E345*$G345*$I345*$AB$12)</f>
        <v>0</v>
      </c>
      <c r="AC345" s="72"/>
      <c r="AD345" s="71">
        <f>(AC345*$D345*$E345*$G345*$I345*$AD$12)</f>
        <v>0</v>
      </c>
      <c r="AE345" s="72"/>
      <c r="AF345" s="71">
        <f>(AE345*$D345*$E345*$G345*$I345*$AF$12)</f>
        <v>0</v>
      </c>
      <c r="AG345" s="74"/>
      <c r="AH345" s="71">
        <f>(AG345*$D345*$E345*$G345*$I345*$AH$12)</f>
        <v>0</v>
      </c>
      <c r="AI345" s="72"/>
      <c r="AJ345" s="71">
        <f>(AI345*$D345*$E345*$G345*$I345*$AJ$12)</f>
        <v>0</v>
      </c>
      <c r="AK345" s="86"/>
      <c r="AL345" s="71">
        <f>(AK345*$D345*$E345*$G345*$J345*$AL$12)</f>
        <v>0</v>
      </c>
      <c r="AM345" s="72"/>
      <c r="AN345" s="77">
        <f>(AM345*$D345*$E345*$G345*$J345*$AN$12)</f>
        <v>0</v>
      </c>
      <c r="AO345" s="72"/>
      <c r="AP345" s="71">
        <f>(AO345*$D345*$E345*$G345*$I345*$AP$12)</f>
        <v>0</v>
      </c>
      <c r="AQ345" s="72"/>
      <c r="AR345" s="72">
        <f>(AQ345*$D345*$E345*$G345*$I345*$AR$12)</f>
        <v>0</v>
      </c>
      <c r="AS345" s="72"/>
      <c r="AT345" s="72">
        <f>(AS345*$D345*$E345*$G345*$I345*$AT$12)</f>
        <v>0</v>
      </c>
      <c r="AU345" s="72"/>
      <c r="AV345" s="71">
        <f>(AU345*$D345*$E345*$G345*$I345*$AV$12)</f>
        <v>0</v>
      </c>
      <c r="AW345" s="72"/>
      <c r="AX345" s="71">
        <f>(AW345*$D345*$E345*$G345*$I345*$AX$12)</f>
        <v>0</v>
      </c>
      <c r="AY345" s="72"/>
      <c r="AZ345" s="71">
        <f>(AY345*$D345*$E345*$G345*$I345*$AZ$12)</f>
        <v>0</v>
      </c>
      <c r="BA345" s="72"/>
      <c r="BB345" s="71">
        <f>(BA345*$D345*$E345*$G345*$I345*$BB$12)</f>
        <v>0</v>
      </c>
      <c r="BC345" s="72"/>
      <c r="BD345" s="71">
        <f>(BC345*$D345*$E345*$G345*$I345*$BD$12)</f>
        <v>0</v>
      </c>
      <c r="BE345" s="72"/>
      <c r="BF345" s="71">
        <f>(BE345*$D345*$E345*$G345*$J345*$BF$12)</f>
        <v>0</v>
      </c>
      <c r="BG345" s="72"/>
      <c r="BH345" s="71">
        <f>(BG345*$D345*$E345*$G345*$J345*$BH$12)</f>
        <v>0</v>
      </c>
      <c r="BI345" s="72"/>
      <c r="BJ345" s="71">
        <f>(BI345*$D345*$E345*$G345*$J345*$BJ$12)</f>
        <v>0</v>
      </c>
      <c r="BK345" s="72"/>
      <c r="BL345" s="71">
        <f>(BK345*$D345*$E345*$G345*$J345*$BL$12)</f>
        <v>0</v>
      </c>
      <c r="BM345" s="72"/>
      <c r="BN345" s="71">
        <f>(BM345*$D345*$E345*$G345*$J345*$BN$12)</f>
        <v>0</v>
      </c>
      <c r="BO345" s="72"/>
      <c r="BP345" s="71">
        <f>(BO345*$D345*$E345*$G345*$J345*$BP$12)</f>
        <v>0</v>
      </c>
      <c r="BQ345" s="72">
        <v>1</v>
      </c>
      <c r="BR345" s="71">
        <f>(BQ345*$D345*$E345*$G345*$J345*$BR$12)</f>
        <v>676626.3</v>
      </c>
      <c r="BS345" s="72"/>
      <c r="BT345" s="71">
        <f>(BS345*$D345*$E345*$G345*$J345*$BT$12)</f>
        <v>0</v>
      </c>
      <c r="BU345" s="72"/>
      <c r="BV345" s="71">
        <f>(BU345*$D345*$E345*$G345*$J345*$BV$12)</f>
        <v>0</v>
      </c>
      <c r="BW345" s="72">
        <v>2</v>
      </c>
      <c r="BX345" s="71">
        <f>(BW345*$D345*$E345*$G345*$J345*$BX$12)</f>
        <v>1082602.08</v>
      </c>
      <c r="BY345" s="72"/>
      <c r="BZ345" s="79">
        <f>(BY345*$D345*$E345*$G345*$J345*$BZ$12)</f>
        <v>0</v>
      </c>
      <c r="CA345" s="72"/>
      <c r="CB345" s="71">
        <f>(CA345*$D345*$E345*$G345*$I345*$CB$12)</f>
        <v>0</v>
      </c>
      <c r="CC345" s="72"/>
      <c r="CD345" s="71">
        <f>(CC345*$D345*$E345*$G345*$I345*$CD$12)</f>
        <v>0</v>
      </c>
      <c r="CE345" s="72"/>
      <c r="CF345" s="71">
        <f>(CE345*$D345*$E345*$G345*$I345*$CF$12)</f>
        <v>0</v>
      </c>
      <c r="CG345" s="72"/>
      <c r="CH345" s="72">
        <f>(CG345*$D345*$E345*$G345*$I345*$CH$12)</f>
        <v>0</v>
      </c>
      <c r="CI345" s="72"/>
      <c r="CJ345" s="71">
        <f>(CI345*$D345*$E345*$G345*$J345*$CJ$12)</f>
        <v>0</v>
      </c>
      <c r="CK345" s="72"/>
      <c r="CL345" s="71">
        <f>(CK345*$D345*$E345*$G345*$I345*$CL$12)</f>
        <v>0</v>
      </c>
      <c r="CM345" s="72"/>
      <c r="CN345" s="71">
        <f>(CM345*$D345*$E345*$G345*$I345*$CN$12)</f>
        <v>0</v>
      </c>
      <c r="CO345" s="72"/>
      <c r="CP345" s="71">
        <f>(CO345*$D345*$E345*$G345*$I345*$CP$12)</f>
        <v>0</v>
      </c>
      <c r="CQ345" s="72"/>
      <c r="CR345" s="71">
        <f>(CQ345*$D345*$E345*$G345*$I345*$CR$12)</f>
        <v>0</v>
      </c>
      <c r="CS345" s="72"/>
      <c r="CT345" s="71">
        <f>(CS345*$D345*$E345*$G345*$I345*$CT$12)</f>
        <v>0</v>
      </c>
      <c r="CU345" s="72"/>
      <c r="CV345" s="71">
        <f>(CU345*$D345*$E345*$G345*$J345*$CV$12)</f>
        <v>0</v>
      </c>
      <c r="CW345" s="86"/>
      <c r="CX345" s="71">
        <f>(CW345*$D345*$E345*$G345*$J345*$CX$12)</f>
        <v>0</v>
      </c>
      <c r="CY345" s="72"/>
      <c r="CZ345" s="71">
        <f>(CY345*$D345*$E345*$G345*$I345*$CZ$12)</f>
        <v>0</v>
      </c>
      <c r="DA345" s="72"/>
      <c r="DB345" s="77">
        <f>(DA345*$D345*$E345*$G345*$J345*$DB$12)</f>
        <v>0</v>
      </c>
      <c r="DC345" s="72"/>
      <c r="DD345" s="71">
        <f>(DC345*$D345*$E345*$G345*$J345*$DD$12)</f>
        <v>0</v>
      </c>
      <c r="DE345" s="87"/>
      <c r="DF345" s="71">
        <f>(DE345*$D345*$E345*$G345*$J345*$DF$12)</f>
        <v>0</v>
      </c>
      <c r="DG345" s="72"/>
      <c r="DH345" s="71">
        <f>(DG345*$D345*$E345*$G345*$J345*$DH$12)</f>
        <v>0</v>
      </c>
      <c r="DI345" s="72"/>
      <c r="DJ345" s="71">
        <f>(DI345*$D345*$E345*$G345*$K345*$DJ$12)</f>
        <v>0</v>
      </c>
      <c r="DK345" s="72"/>
      <c r="DL345" s="79">
        <f>(DK345*$D345*$E345*$G345*$L345*$DL$12)</f>
        <v>0</v>
      </c>
      <c r="DM345" s="81">
        <f t="shared" si="1932"/>
        <v>16</v>
      </c>
      <c r="DN345" s="79">
        <f t="shared" si="1932"/>
        <v>8209732.4400000004</v>
      </c>
    </row>
    <row r="346" spans="1:118" ht="18" customHeight="1" x14ac:dyDescent="0.25">
      <c r="A346" s="82">
        <v>34</v>
      </c>
      <c r="B346" s="146"/>
      <c r="C346" s="144" t="s">
        <v>470</v>
      </c>
      <c r="D346" s="66">
        <v>22900</v>
      </c>
      <c r="E346" s="147">
        <v>1.18</v>
      </c>
      <c r="F346" s="147"/>
      <c r="G346" s="67">
        <v>1</v>
      </c>
      <c r="H346" s="68"/>
      <c r="I346" s="66">
        <v>1.4</v>
      </c>
      <c r="J346" s="66">
        <v>1.68</v>
      </c>
      <c r="K346" s="66">
        <v>2.23</v>
      </c>
      <c r="L346" s="69">
        <v>2.57</v>
      </c>
      <c r="M346" s="92">
        <f>SUM(M347:M351)</f>
        <v>349</v>
      </c>
      <c r="N346" s="92">
        <f t="shared" ref="N346:BY346" si="1985">SUM(N347:N351)</f>
        <v>11217761.939999999</v>
      </c>
      <c r="O346" s="92">
        <f t="shared" si="1985"/>
        <v>0</v>
      </c>
      <c r="P346" s="92">
        <f t="shared" si="1985"/>
        <v>0</v>
      </c>
      <c r="Q346" s="92">
        <f t="shared" si="1985"/>
        <v>0</v>
      </c>
      <c r="R346" s="92">
        <f t="shared" si="1985"/>
        <v>0</v>
      </c>
      <c r="S346" s="92">
        <f t="shared" si="1985"/>
        <v>0</v>
      </c>
      <c r="T346" s="92">
        <f t="shared" si="1985"/>
        <v>0</v>
      </c>
      <c r="U346" s="92">
        <f t="shared" si="1985"/>
        <v>0</v>
      </c>
      <c r="V346" s="92">
        <f t="shared" si="1985"/>
        <v>0</v>
      </c>
      <c r="W346" s="92">
        <f t="shared" si="1985"/>
        <v>0</v>
      </c>
      <c r="X346" s="92">
        <f t="shared" si="1985"/>
        <v>0</v>
      </c>
      <c r="Y346" s="92">
        <f t="shared" si="1985"/>
        <v>0</v>
      </c>
      <c r="Z346" s="92">
        <f t="shared" si="1985"/>
        <v>0</v>
      </c>
      <c r="AA346" s="92">
        <f t="shared" si="1985"/>
        <v>0</v>
      </c>
      <c r="AB346" s="92">
        <f t="shared" si="1985"/>
        <v>0</v>
      </c>
      <c r="AC346" s="92">
        <f t="shared" si="1985"/>
        <v>0</v>
      </c>
      <c r="AD346" s="92">
        <f t="shared" si="1985"/>
        <v>0</v>
      </c>
      <c r="AE346" s="92">
        <f t="shared" si="1985"/>
        <v>0</v>
      </c>
      <c r="AF346" s="92">
        <f t="shared" si="1985"/>
        <v>0</v>
      </c>
      <c r="AG346" s="92">
        <f t="shared" si="1985"/>
        <v>496</v>
      </c>
      <c r="AH346" s="92">
        <f t="shared" si="1985"/>
        <v>17252127.199999999</v>
      </c>
      <c r="AI346" s="92">
        <f t="shared" si="1985"/>
        <v>0</v>
      </c>
      <c r="AJ346" s="92">
        <f t="shared" si="1985"/>
        <v>0</v>
      </c>
      <c r="AK346" s="92">
        <f t="shared" si="1985"/>
        <v>0</v>
      </c>
      <c r="AL346" s="92">
        <f t="shared" si="1985"/>
        <v>0</v>
      </c>
      <c r="AM346" s="92">
        <f t="shared" si="1985"/>
        <v>0</v>
      </c>
      <c r="AN346" s="92">
        <f t="shared" si="1985"/>
        <v>0</v>
      </c>
      <c r="AO346" s="92">
        <v>0</v>
      </c>
      <c r="AP346" s="92">
        <f t="shared" si="1985"/>
        <v>0</v>
      </c>
      <c r="AQ346" s="92">
        <f t="shared" si="1985"/>
        <v>0</v>
      </c>
      <c r="AR346" s="92">
        <f t="shared" si="1985"/>
        <v>0</v>
      </c>
      <c r="AS346" s="92">
        <f t="shared" si="1985"/>
        <v>0</v>
      </c>
      <c r="AT346" s="92">
        <f t="shared" si="1985"/>
        <v>0</v>
      </c>
      <c r="AU346" s="92">
        <f t="shared" si="1985"/>
        <v>0</v>
      </c>
      <c r="AV346" s="92">
        <f t="shared" si="1985"/>
        <v>0</v>
      </c>
      <c r="AW346" s="92">
        <f t="shared" si="1985"/>
        <v>0</v>
      </c>
      <c r="AX346" s="92">
        <f t="shared" si="1985"/>
        <v>0</v>
      </c>
      <c r="AY346" s="92">
        <f t="shared" si="1985"/>
        <v>0</v>
      </c>
      <c r="AZ346" s="92">
        <f t="shared" si="1985"/>
        <v>0</v>
      </c>
      <c r="BA346" s="92">
        <f t="shared" si="1985"/>
        <v>8</v>
      </c>
      <c r="BB346" s="92">
        <f t="shared" si="1985"/>
        <v>251093.92</v>
      </c>
      <c r="BC346" s="92">
        <f t="shared" si="1985"/>
        <v>4</v>
      </c>
      <c r="BD346" s="92">
        <f t="shared" si="1985"/>
        <v>125546.96</v>
      </c>
      <c r="BE346" s="92">
        <f t="shared" si="1985"/>
        <v>0</v>
      </c>
      <c r="BF346" s="92">
        <f t="shared" si="1985"/>
        <v>0</v>
      </c>
      <c r="BG346" s="92">
        <f t="shared" si="1985"/>
        <v>283</v>
      </c>
      <c r="BH346" s="92">
        <f t="shared" si="1985"/>
        <v>11236517.039999999</v>
      </c>
      <c r="BI346" s="92">
        <f t="shared" si="1985"/>
        <v>0</v>
      </c>
      <c r="BJ346" s="92">
        <f t="shared" si="1985"/>
        <v>0</v>
      </c>
      <c r="BK346" s="92">
        <f t="shared" si="1985"/>
        <v>0</v>
      </c>
      <c r="BL346" s="92">
        <f t="shared" si="1985"/>
        <v>0</v>
      </c>
      <c r="BM346" s="92">
        <f t="shared" si="1985"/>
        <v>0</v>
      </c>
      <c r="BN346" s="92">
        <f t="shared" si="1985"/>
        <v>0</v>
      </c>
      <c r="BO346" s="92">
        <f t="shared" si="1985"/>
        <v>0</v>
      </c>
      <c r="BP346" s="92">
        <f t="shared" si="1985"/>
        <v>0</v>
      </c>
      <c r="BQ346" s="92">
        <f t="shared" si="1985"/>
        <v>25</v>
      </c>
      <c r="BR346" s="92">
        <f t="shared" si="1985"/>
        <v>1070002.5</v>
      </c>
      <c r="BS346" s="92">
        <f t="shared" si="1985"/>
        <v>9</v>
      </c>
      <c r="BT346" s="92">
        <f t="shared" si="1985"/>
        <v>277344.64799999999</v>
      </c>
      <c r="BU346" s="92">
        <f t="shared" si="1985"/>
        <v>23</v>
      </c>
      <c r="BV346" s="92">
        <f t="shared" si="1985"/>
        <v>984402.29999999993</v>
      </c>
      <c r="BW346" s="92">
        <f t="shared" si="1985"/>
        <v>11</v>
      </c>
      <c r="BX346" s="92">
        <f t="shared" si="1985"/>
        <v>370870.07999999996</v>
      </c>
      <c r="BY346" s="92">
        <f t="shared" si="1985"/>
        <v>0</v>
      </c>
      <c r="BZ346" s="92">
        <f t="shared" ref="BZ346:DN346" si="1986">SUM(BZ347:BZ351)</f>
        <v>0</v>
      </c>
      <c r="CA346" s="92">
        <f t="shared" si="1986"/>
        <v>0</v>
      </c>
      <c r="CB346" s="92">
        <f t="shared" si="1986"/>
        <v>0</v>
      </c>
      <c r="CC346" s="92">
        <f t="shared" si="1986"/>
        <v>0</v>
      </c>
      <c r="CD346" s="92">
        <f t="shared" si="1986"/>
        <v>0</v>
      </c>
      <c r="CE346" s="92">
        <f t="shared" si="1986"/>
        <v>0</v>
      </c>
      <c r="CF346" s="92">
        <f t="shared" si="1986"/>
        <v>0</v>
      </c>
      <c r="CG346" s="92">
        <f t="shared" si="1986"/>
        <v>0</v>
      </c>
      <c r="CH346" s="92">
        <f t="shared" si="1986"/>
        <v>0</v>
      </c>
      <c r="CI346" s="92">
        <f t="shared" si="1986"/>
        <v>0</v>
      </c>
      <c r="CJ346" s="92">
        <f t="shared" si="1986"/>
        <v>0</v>
      </c>
      <c r="CK346" s="92">
        <f t="shared" si="1986"/>
        <v>0</v>
      </c>
      <c r="CL346" s="92">
        <f t="shared" si="1986"/>
        <v>0</v>
      </c>
      <c r="CM346" s="92">
        <f t="shared" si="1986"/>
        <v>0</v>
      </c>
      <c r="CN346" s="92">
        <f t="shared" si="1986"/>
        <v>0</v>
      </c>
      <c r="CO346" s="92">
        <f t="shared" si="1986"/>
        <v>0</v>
      </c>
      <c r="CP346" s="92">
        <f t="shared" si="1986"/>
        <v>0</v>
      </c>
      <c r="CQ346" s="92">
        <f t="shared" si="1986"/>
        <v>1</v>
      </c>
      <c r="CR346" s="92">
        <f t="shared" si="1986"/>
        <v>32242.741999999995</v>
      </c>
      <c r="CS346" s="92">
        <f t="shared" si="1986"/>
        <v>0</v>
      </c>
      <c r="CT346" s="92">
        <f t="shared" si="1986"/>
        <v>0</v>
      </c>
      <c r="CU346" s="92">
        <f t="shared" si="1986"/>
        <v>0</v>
      </c>
      <c r="CV346" s="92">
        <f t="shared" si="1986"/>
        <v>0</v>
      </c>
      <c r="CW346" s="92">
        <f t="shared" si="1986"/>
        <v>0</v>
      </c>
      <c r="CX346" s="92">
        <f t="shared" si="1986"/>
        <v>0</v>
      </c>
      <c r="CY346" s="92">
        <f t="shared" si="1986"/>
        <v>0</v>
      </c>
      <c r="CZ346" s="92">
        <f t="shared" si="1986"/>
        <v>0</v>
      </c>
      <c r="DA346" s="92">
        <f t="shared" si="1986"/>
        <v>0</v>
      </c>
      <c r="DB346" s="95">
        <f t="shared" si="1986"/>
        <v>0</v>
      </c>
      <c r="DC346" s="92">
        <f t="shared" si="1986"/>
        <v>0</v>
      </c>
      <c r="DD346" s="92">
        <f t="shared" si="1986"/>
        <v>0</v>
      </c>
      <c r="DE346" s="96">
        <f t="shared" si="1986"/>
        <v>7</v>
      </c>
      <c r="DF346" s="92">
        <f t="shared" si="1986"/>
        <v>287616.67199999996</v>
      </c>
      <c r="DG346" s="92">
        <f t="shared" si="1986"/>
        <v>0</v>
      </c>
      <c r="DH346" s="92">
        <f t="shared" si="1986"/>
        <v>0</v>
      </c>
      <c r="DI346" s="92">
        <v>0</v>
      </c>
      <c r="DJ346" s="92">
        <f t="shared" si="1986"/>
        <v>0</v>
      </c>
      <c r="DK346" s="92">
        <f t="shared" si="1986"/>
        <v>10</v>
      </c>
      <c r="DL346" s="92">
        <f t="shared" si="1986"/>
        <v>628550.03999999992</v>
      </c>
      <c r="DM346" s="92">
        <f t="shared" si="1986"/>
        <v>1226</v>
      </c>
      <c r="DN346" s="92">
        <f t="shared" si="1986"/>
        <v>43734076.041999996</v>
      </c>
    </row>
    <row r="347" spans="1:118" ht="45" customHeight="1" x14ac:dyDescent="0.25">
      <c r="A347" s="82"/>
      <c r="B347" s="83">
        <v>300</v>
      </c>
      <c r="C347" s="137" t="s">
        <v>471</v>
      </c>
      <c r="D347" s="66">
        <v>22900</v>
      </c>
      <c r="E347" s="84">
        <v>0.89</v>
      </c>
      <c r="F347" s="84"/>
      <c r="G347" s="67">
        <v>1</v>
      </c>
      <c r="H347" s="68"/>
      <c r="I347" s="66">
        <v>1.4</v>
      </c>
      <c r="J347" s="66">
        <v>1.68</v>
      </c>
      <c r="K347" s="66">
        <v>2.23</v>
      </c>
      <c r="L347" s="69">
        <v>2.57</v>
      </c>
      <c r="M347" s="72">
        <v>181</v>
      </c>
      <c r="N347" s="71">
        <f t="shared" ref="N347:N392" si="1987">(M347*$D347*$E347*$G347*$I347*$N$12)</f>
        <v>5680999.9399999995</v>
      </c>
      <c r="O347" s="72"/>
      <c r="P347" s="72">
        <f>(O347*$D347*$E347*$G347*$I347*$P$12)</f>
        <v>0</v>
      </c>
      <c r="Q347" s="72"/>
      <c r="R347" s="71">
        <f>(Q347*$D347*$E347*$G347*$I347*$R$12)</f>
        <v>0</v>
      </c>
      <c r="S347" s="72"/>
      <c r="T347" s="71">
        <f t="shared" ref="T347:T351" si="1988">(S347/12*7*$D347*$E347*$G347*$I347*$T$12)+(S347/12*5*$D347*$E347*$G347*$I347*$T$13)</f>
        <v>0</v>
      </c>
      <c r="U347" s="72">
        <v>0</v>
      </c>
      <c r="V347" s="71">
        <f>(U347*$D347*$E347*$G347*$I347*$V$12)</f>
        <v>0</v>
      </c>
      <c r="W347" s="72">
        <v>0</v>
      </c>
      <c r="X347" s="71">
        <f>(W347*$D347*$E347*$G347*$I347*$X$12)</f>
        <v>0</v>
      </c>
      <c r="Y347" s="72"/>
      <c r="Z347" s="71">
        <f>(Y347*$D347*$E347*$G347*$I347*$Z$12)</f>
        <v>0</v>
      </c>
      <c r="AA347" s="72">
        <v>0</v>
      </c>
      <c r="AB347" s="71">
        <f>(AA347*$D347*$E347*$G347*$I347*$AB$12)</f>
        <v>0</v>
      </c>
      <c r="AC347" s="72"/>
      <c r="AD347" s="71">
        <f>(AC347*$D347*$E347*$G347*$I347*$AD$12)</f>
        <v>0</v>
      </c>
      <c r="AE347" s="72">
        <v>0</v>
      </c>
      <c r="AF347" s="71">
        <f>(AE347*$D347*$E347*$G347*$I347*$AF$12)</f>
        <v>0</v>
      </c>
      <c r="AG347" s="72">
        <v>270</v>
      </c>
      <c r="AH347" s="71">
        <f>(AG347*$D347*$E347*$G347*$I347*$AH$12)</f>
        <v>8474419.7999999989</v>
      </c>
      <c r="AI347" s="72"/>
      <c r="AJ347" s="71">
        <f>(AI347*$D347*$E347*$G347*$I347*$AJ$12)</f>
        <v>0</v>
      </c>
      <c r="AK347" s="86">
        <v>0</v>
      </c>
      <c r="AL347" s="71">
        <f>(AK347*$D347*$E347*$G347*$J347*$AL$12)</f>
        <v>0</v>
      </c>
      <c r="AM347" s="72">
        <v>0</v>
      </c>
      <c r="AN347" s="77">
        <f>(AM347*$D347*$E347*$G347*$J347*$AN$12)</f>
        <v>0</v>
      </c>
      <c r="AO347" s="72"/>
      <c r="AP347" s="71">
        <f>(AO347*$D347*$E347*$G347*$I347*$AP$12)</f>
        <v>0</v>
      </c>
      <c r="AQ347" s="72"/>
      <c r="AR347" s="72">
        <f>(AQ347*$D347*$E347*$G347*$I347*$AR$12)</f>
        <v>0</v>
      </c>
      <c r="AS347" s="72">
        <v>0</v>
      </c>
      <c r="AT347" s="72">
        <f>(AS347*$D347*$E347*$G347*$I347*$AT$12)</f>
        <v>0</v>
      </c>
      <c r="AU347" s="72">
        <v>0</v>
      </c>
      <c r="AV347" s="71">
        <f>(AU347*$D347*$E347*$G347*$I347*$AV$12)</f>
        <v>0</v>
      </c>
      <c r="AW347" s="72">
        <v>0</v>
      </c>
      <c r="AX347" s="71">
        <f>(AW347*$D347*$E347*$G347*$I347*$AX$12)</f>
        <v>0</v>
      </c>
      <c r="AY347" s="72">
        <v>0</v>
      </c>
      <c r="AZ347" s="71">
        <f>(AY347*$D347*$E347*$G347*$I347*$AZ$12)</f>
        <v>0</v>
      </c>
      <c r="BA347" s="72">
        <v>8</v>
      </c>
      <c r="BB347" s="71">
        <f>(BA347*$D347*$E347*$G347*$I347*$BB$12)</f>
        <v>251093.92</v>
      </c>
      <c r="BC347" s="72">
        <v>4</v>
      </c>
      <c r="BD347" s="71">
        <f>(BC347*$D347*$E347*$G347*$I347*$BD$12)</f>
        <v>125546.96</v>
      </c>
      <c r="BE347" s="72"/>
      <c r="BF347" s="71">
        <f>(BE347*$D347*$E347*$G347*$J347*$BF$12)</f>
        <v>0</v>
      </c>
      <c r="BG347" s="72">
        <v>192</v>
      </c>
      <c r="BH347" s="71">
        <f>(BG347*$D347*$E347*$G347*$J347*$BH$12)</f>
        <v>6574095.3599999994</v>
      </c>
      <c r="BI347" s="72"/>
      <c r="BJ347" s="71">
        <f>(BI347*$D347*$E347*$G347*$J347*$BJ$12)</f>
        <v>0</v>
      </c>
      <c r="BK347" s="72">
        <v>0</v>
      </c>
      <c r="BL347" s="71">
        <f>(BK347*$D347*$E347*$G347*$J347*$BL$12)</f>
        <v>0</v>
      </c>
      <c r="BM347" s="72"/>
      <c r="BN347" s="71">
        <f>(BM347*$D347*$E347*$G347*$J347*$BN$12)</f>
        <v>0</v>
      </c>
      <c r="BO347" s="72"/>
      <c r="BP347" s="71">
        <f>(BO347*$D347*$E347*$G347*$J347*$BP$12)</f>
        <v>0</v>
      </c>
      <c r="BQ347" s="72">
        <v>25</v>
      </c>
      <c r="BR347" s="71">
        <f>(BQ347*$D347*$E347*$G347*$J347*$BR$12)</f>
        <v>1070002.5</v>
      </c>
      <c r="BS347" s="72">
        <v>9</v>
      </c>
      <c r="BT347" s="71">
        <f>(BS347*$D347*$E347*$G347*$J347*$BT$12)</f>
        <v>277344.64799999999</v>
      </c>
      <c r="BU347" s="72">
        <v>23</v>
      </c>
      <c r="BV347" s="71">
        <f>(BU347*$D347*$E347*$G347*$J347*$BV$12)</f>
        <v>984402.29999999993</v>
      </c>
      <c r="BW347" s="72">
        <v>10</v>
      </c>
      <c r="BX347" s="71">
        <f>(BW347*$D347*$E347*$G347*$J347*$BX$12)</f>
        <v>342400.8</v>
      </c>
      <c r="BY347" s="72"/>
      <c r="BZ347" s="79">
        <f>(BY347*$D347*$E347*$G347*$J347*$BZ$12)</f>
        <v>0</v>
      </c>
      <c r="CA347" s="72">
        <v>0</v>
      </c>
      <c r="CB347" s="71">
        <f>(CA347*$D347*$E347*$G347*$I347*$CB$12)</f>
        <v>0</v>
      </c>
      <c r="CC347" s="72">
        <v>0</v>
      </c>
      <c r="CD347" s="71">
        <f>(CC347*$D347*$E347*$G347*$I347*$CD$12)</f>
        <v>0</v>
      </c>
      <c r="CE347" s="72">
        <v>0</v>
      </c>
      <c r="CF347" s="71">
        <f>(CE347*$D347*$E347*$G347*$I347*$CF$12)</f>
        <v>0</v>
      </c>
      <c r="CG347" s="72"/>
      <c r="CH347" s="72">
        <f>(CG347*$D347*$E347*$G347*$I347*$CH$12)</f>
        <v>0</v>
      </c>
      <c r="CI347" s="72"/>
      <c r="CJ347" s="71">
        <f>(CI347*$D347*$E347*$G347*$J347*$CJ$12)</f>
        <v>0</v>
      </c>
      <c r="CK347" s="72">
        <v>0</v>
      </c>
      <c r="CL347" s="71">
        <f>(CK347*$D347*$E347*$G347*$I347*$CL$12)</f>
        <v>0</v>
      </c>
      <c r="CM347" s="72"/>
      <c r="CN347" s="71">
        <f>(CM347*$D347*$E347*$G347*$I347*$CN$12)</f>
        <v>0</v>
      </c>
      <c r="CO347" s="72"/>
      <c r="CP347" s="71">
        <f>(CO347*$D347*$E347*$G347*$I347*$CP$12)</f>
        <v>0</v>
      </c>
      <c r="CQ347" s="72">
        <v>1</v>
      </c>
      <c r="CR347" s="71">
        <f>(CQ347*$D347*$E347*$G347*$I347*$CR$12)</f>
        <v>32242.741999999995</v>
      </c>
      <c r="CS347" s="72"/>
      <c r="CT347" s="71">
        <f>(CS347*$D347*$E347*$G347*$I347*$CT$12)</f>
        <v>0</v>
      </c>
      <c r="CU347" s="72">
        <v>0</v>
      </c>
      <c r="CV347" s="71">
        <f>(CU347*$D347*$E347*$G347*$J347*$CV$12)</f>
        <v>0</v>
      </c>
      <c r="CW347" s="86">
        <v>0</v>
      </c>
      <c r="CX347" s="71">
        <f>(CW347*$D347*$E347*$G347*$J347*$CX$12)</f>
        <v>0</v>
      </c>
      <c r="CY347" s="72"/>
      <c r="CZ347" s="71">
        <f>(CY347*$D347*$E347*$G347*$I347*$CZ$12)</f>
        <v>0</v>
      </c>
      <c r="DA347" s="72">
        <v>0</v>
      </c>
      <c r="DB347" s="77">
        <f>(DA347*$D347*$E347*$G347*$J347*$DB$12)</f>
        <v>0</v>
      </c>
      <c r="DC347" s="72"/>
      <c r="DD347" s="71">
        <f>(DC347*$D347*$E347*$G347*$J347*$DD$12)</f>
        <v>0</v>
      </c>
      <c r="DE347" s="87">
        <v>7</v>
      </c>
      <c r="DF347" s="71">
        <f>(DE347*$D347*$E347*$G347*$J347*$DF$12)</f>
        <v>287616.67199999996</v>
      </c>
      <c r="DG347" s="72"/>
      <c r="DH347" s="71">
        <f>(DG347*$D347*$E347*$G347*$J347*$DH$12)</f>
        <v>0</v>
      </c>
      <c r="DI347" s="72"/>
      <c r="DJ347" s="71">
        <f>(DI347*$D347*$E347*$G347*$K347*$DJ$12)</f>
        <v>0</v>
      </c>
      <c r="DK347" s="72">
        <v>10</v>
      </c>
      <c r="DL347" s="79">
        <f>(DK347*$D347*$E347*$G347*$L347*$DL$12)</f>
        <v>628550.03999999992</v>
      </c>
      <c r="DM347" s="81">
        <f t="shared" ref="DM347:DN351" si="1989">SUM(M347,O347,Q347,S347,U347,W347,Y347,AA347,AC347,AE347,AG347,AI347,AK347,AO347,AQ347,CE347,AS347,AU347,AW347,AY347,BA347,CI347,BC347,BE347,BG347,BK347,AM347,BM347,BO347,BQ347,BS347,BU347,BW347,BY347,CA347,CC347,CG347,CK347,CM347,CO347,CQ347,CS347,CU347,CW347,BI347,CY347,DA347,DC347,DE347,DG347,DI347,DK347)</f>
        <v>740</v>
      </c>
      <c r="DN347" s="79">
        <f t="shared" si="1989"/>
        <v>24728715.681999993</v>
      </c>
    </row>
    <row r="348" spans="1:118" ht="30" customHeight="1" x14ac:dyDescent="0.25">
      <c r="A348" s="82"/>
      <c r="B348" s="83">
        <v>301</v>
      </c>
      <c r="C348" s="65" t="s">
        <v>472</v>
      </c>
      <c r="D348" s="66">
        <v>22900</v>
      </c>
      <c r="E348" s="84">
        <v>0.74</v>
      </c>
      <c r="F348" s="84"/>
      <c r="G348" s="67">
        <v>1</v>
      </c>
      <c r="H348" s="68"/>
      <c r="I348" s="66">
        <v>1.4</v>
      </c>
      <c r="J348" s="66">
        <v>1.68</v>
      </c>
      <c r="K348" s="66">
        <v>2.23</v>
      </c>
      <c r="L348" s="69">
        <v>2.57</v>
      </c>
      <c r="M348" s="72">
        <v>115</v>
      </c>
      <c r="N348" s="71">
        <f t="shared" si="1987"/>
        <v>3001136.6</v>
      </c>
      <c r="O348" s="72"/>
      <c r="P348" s="72">
        <f>(O348*$D348*$E348*$G348*$I348*$P$12)</f>
        <v>0</v>
      </c>
      <c r="Q348" s="72"/>
      <c r="R348" s="71">
        <f>(Q348*$D348*$E348*$G348*$I348*$R$12)</f>
        <v>0</v>
      </c>
      <c r="S348" s="72"/>
      <c r="T348" s="71">
        <f t="shared" si="1988"/>
        <v>0</v>
      </c>
      <c r="U348" s="72">
        <v>0</v>
      </c>
      <c r="V348" s="71">
        <f>(U348*$D348*$E348*$G348*$I348*$V$12)</f>
        <v>0</v>
      </c>
      <c r="W348" s="72">
        <v>0</v>
      </c>
      <c r="X348" s="71">
        <f>(W348*$D348*$E348*$G348*$I348*$X$12)</f>
        <v>0</v>
      </c>
      <c r="Y348" s="72"/>
      <c r="Z348" s="71">
        <f>(Y348*$D348*$E348*$G348*$I348*$Z$12)</f>
        <v>0</v>
      </c>
      <c r="AA348" s="72">
        <v>0</v>
      </c>
      <c r="AB348" s="71">
        <f>(AA348*$D348*$E348*$G348*$I348*$AB$12)</f>
        <v>0</v>
      </c>
      <c r="AC348" s="72"/>
      <c r="AD348" s="71">
        <f>(AC348*$D348*$E348*$G348*$I348*$AD$12)</f>
        <v>0</v>
      </c>
      <c r="AE348" s="72">
        <v>0</v>
      </c>
      <c r="AF348" s="71">
        <f>(AE348*$D348*$E348*$G348*$I348*$AF$12)</f>
        <v>0</v>
      </c>
      <c r="AG348" s="72">
        <v>103</v>
      </c>
      <c r="AH348" s="71">
        <f>(AG348*$D348*$E348*$G348*$I348*$AH$12)</f>
        <v>2687974.52</v>
      </c>
      <c r="AI348" s="72"/>
      <c r="AJ348" s="71">
        <f>(AI348*$D348*$E348*$G348*$I348*$AJ$12)</f>
        <v>0</v>
      </c>
      <c r="AK348" s="86">
        <v>0</v>
      </c>
      <c r="AL348" s="71">
        <f>(AK348*$D348*$E348*$G348*$J348*$AL$12)</f>
        <v>0</v>
      </c>
      <c r="AM348" s="72">
        <v>0</v>
      </c>
      <c r="AN348" s="77">
        <f>(AM348*$D348*$E348*$G348*$J348*$AN$12)</f>
        <v>0</v>
      </c>
      <c r="AO348" s="72"/>
      <c r="AP348" s="71">
        <f>(AO348*$D348*$E348*$G348*$I348*$AP$12)</f>
        <v>0</v>
      </c>
      <c r="AQ348" s="72"/>
      <c r="AR348" s="72">
        <f>(AQ348*$D348*$E348*$G348*$I348*$AR$12)</f>
        <v>0</v>
      </c>
      <c r="AS348" s="72">
        <v>0</v>
      </c>
      <c r="AT348" s="72">
        <f>(AS348*$D348*$E348*$G348*$I348*$AT$12)</f>
        <v>0</v>
      </c>
      <c r="AU348" s="72">
        <v>0</v>
      </c>
      <c r="AV348" s="71">
        <f>(AU348*$D348*$E348*$G348*$I348*$AV$12)</f>
        <v>0</v>
      </c>
      <c r="AW348" s="72">
        <v>0</v>
      </c>
      <c r="AX348" s="71">
        <f>(AW348*$D348*$E348*$G348*$I348*$AX$12)</f>
        <v>0</v>
      </c>
      <c r="AY348" s="72">
        <v>0</v>
      </c>
      <c r="AZ348" s="71">
        <f>(AY348*$D348*$E348*$G348*$I348*$AZ$12)</f>
        <v>0</v>
      </c>
      <c r="BA348" s="72"/>
      <c r="BB348" s="71">
        <f>(BA348*$D348*$E348*$G348*$I348*$BB$12)</f>
        <v>0</v>
      </c>
      <c r="BC348" s="72"/>
      <c r="BD348" s="71">
        <f>(BC348*$D348*$E348*$G348*$I348*$BD$12)</f>
        <v>0</v>
      </c>
      <c r="BE348" s="72"/>
      <c r="BF348" s="71">
        <f>(BE348*$D348*$E348*$G348*$J348*$BF$12)</f>
        <v>0</v>
      </c>
      <c r="BG348" s="72">
        <v>4</v>
      </c>
      <c r="BH348" s="71">
        <f>(BG348*$D348*$E348*$G348*$J348*$BH$12)</f>
        <v>113877.12</v>
      </c>
      <c r="BI348" s="72">
        <v>0</v>
      </c>
      <c r="BJ348" s="71">
        <f>(BI348*$D348*$E348*$G348*$J348*$BJ$12)</f>
        <v>0</v>
      </c>
      <c r="BK348" s="72">
        <v>0</v>
      </c>
      <c r="BL348" s="71">
        <f>(BK348*$D348*$E348*$G348*$J348*$BL$12)</f>
        <v>0</v>
      </c>
      <c r="BM348" s="72"/>
      <c r="BN348" s="71">
        <f>(BM348*$D348*$E348*$G348*$J348*$BN$12)</f>
        <v>0</v>
      </c>
      <c r="BO348" s="72"/>
      <c r="BP348" s="71">
        <f>(BO348*$D348*$E348*$G348*$J348*$BP$12)</f>
        <v>0</v>
      </c>
      <c r="BQ348" s="72"/>
      <c r="BR348" s="71">
        <f>(BQ348*$D348*$E348*$G348*$J348*$BR$12)</f>
        <v>0</v>
      </c>
      <c r="BS348" s="72"/>
      <c r="BT348" s="71">
        <f>(BS348*$D348*$E348*$G348*$J348*$BT$12)</f>
        <v>0</v>
      </c>
      <c r="BU348" s="72"/>
      <c r="BV348" s="71">
        <f>(BU348*$D348*$E348*$G348*$J348*$BV$12)</f>
        <v>0</v>
      </c>
      <c r="BW348" s="72">
        <v>1</v>
      </c>
      <c r="BX348" s="71">
        <f>(BW348*$D348*$E348*$G348*$J348*$BX$12)</f>
        <v>28469.279999999999</v>
      </c>
      <c r="BY348" s="72"/>
      <c r="BZ348" s="79">
        <f>(BY348*$D348*$E348*$G348*$J348*$BZ$12)</f>
        <v>0</v>
      </c>
      <c r="CA348" s="72">
        <v>0</v>
      </c>
      <c r="CB348" s="71">
        <f>(CA348*$D348*$E348*$G348*$I348*$CB$12)</f>
        <v>0</v>
      </c>
      <c r="CC348" s="72">
        <v>0</v>
      </c>
      <c r="CD348" s="71">
        <f>(CC348*$D348*$E348*$G348*$I348*$CD$12)</f>
        <v>0</v>
      </c>
      <c r="CE348" s="72">
        <v>0</v>
      </c>
      <c r="CF348" s="71">
        <f>(CE348*$D348*$E348*$G348*$I348*$CF$12)</f>
        <v>0</v>
      </c>
      <c r="CG348" s="72"/>
      <c r="CH348" s="72">
        <f>(CG348*$D348*$E348*$G348*$I348*$CH$12)</f>
        <v>0</v>
      </c>
      <c r="CI348" s="72"/>
      <c r="CJ348" s="71">
        <f>(CI348*$D348*$E348*$G348*$J348*$CJ$12)</f>
        <v>0</v>
      </c>
      <c r="CK348" s="72">
        <v>0</v>
      </c>
      <c r="CL348" s="71">
        <f>(CK348*$D348*$E348*$G348*$I348*$CL$12)</f>
        <v>0</v>
      </c>
      <c r="CM348" s="72"/>
      <c r="CN348" s="71">
        <f>(CM348*$D348*$E348*$G348*$I348*$CN$12)</f>
        <v>0</v>
      </c>
      <c r="CO348" s="72"/>
      <c r="CP348" s="71">
        <f>(CO348*$D348*$E348*$G348*$I348*$CP$12)</f>
        <v>0</v>
      </c>
      <c r="CQ348" s="72"/>
      <c r="CR348" s="71">
        <f>(CQ348*$D348*$E348*$G348*$I348*$CR$12)</f>
        <v>0</v>
      </c>
      <c r="CS348" s="72"/>
      <c r="CT348" s="71">
        <f>(CS348*$D348*$E348*$G348*$I348*$CT$12)</f>
        <v>0</v>
      </c>
      <c r="CU348" s="72">
        <v>0</v>
      </c>
      <c r="CV348" s="71">
        <f>(CU348*$D348*$E348*$G348*$J348*$CV$12)</f>
        <v>0</v>
      </c>
      <c r="CW348" s="86">
        <v>0</v>
      </c>
      <c r="CX348" s="71">
        <f>(CW348*$D348*$E348*$G348*$J348*$CX$12)</f>
        <v>0</v>
      </c>
      <c r="CY348" s="72"/>
      <c r="CZ348" s="71">
        <f>(CY348*$D348*$E348*$G348*$I348*$CZ$12)</f>
        <v>0</v>
      </c>
      <c r="DA348" s="72">
        <v>0</v>
      </c>
      <c r="DB348" s="77">
        <f>(DA348*$D348*$E348*$G348*$J348*$DB$12)</f>
        <v>0</v>
      </c>
      <c r="DC348" s="72">
        <v>0</v>
      </c>
      <c r="DD348" s="71">
        <f>(DC348*$D348*$E348*$G348*$J348*$DD$12)</f>
        <v>0</v>
      </c>
      <c r="DE348" s="87"/>
      <c r="DF348" s="71">
        <f>(DE348*$D348*$E348*$G348*$J348*$DF$12)</f>
        <v>0</v>
      </c>
      <c r="DG348" s="72"/>
      <c r="DH348" s="71">
        <f>(DG348*$D348*$E348*$G348*$J348*$DH$12)</f>
        <v>0</v>
      </c>
      <c r="DI348" s="72"/>
      <c r="DJ348" s="71">
        <f>(DI348*$D348*$E348*$G348*$K348*$DJ$12)</f>
        <v>0</v>
      </c>
      <c r="DK348" s="72"/>
      <c r="DL348" s="79">
        <f>(DK348*$D348*$E348*$G348*$L348*$DL$12)</f>
        <v>0</v>
      </c>
      <c r="DM348" s="81">
        <f t="shared" si="1989"/>
        <v>223</v>
      </c>
      <c r="DN348" s="79">
        <f t="shared" si="1989"/>
        <v>5831457.5200000005</v>
      </c>
    </row>
    <row r="349" spans="1:118" ht="27" customHeight="1" x14ac:dyDescent="0.25">
      <c r="A349" s="82"/>
      <c r="B349" s="83">
        <v>302</v>
      </c>
      <c r="C349" s="65" t="s">
        <v>473</v>
      </c>
      <c r="D349" s="66">
        <v>22900</v>
      </c>
      <c r="E349" s="84">
        <v>1.27</v>
      </c>
      <c r="F349" s="84"/>
      <c r="G349" s="67">
        <v>1</v>
      </c>
      <c r="H349" s="68"/>
      <c r="I349" s="66">
        <v>1.4</v>
      </c>
      <c r="J349" s="66">
        <v>1.68</v>
      </c>
      <c r="K349" s="66">
        <v>2.23</v>
      </c>
      <c r="L349" s="69">
        <v>2.57</v>
      </c>
      <c r="M349" s="72">
        <v>44</v>
      </c>
      <c r="N349" s="71">
        <f t="shared" si="1987"/>
        <v>1970664.0799999998</v>
      </c>
      <c r="O349" s="72"/>
      <c r="P349" s="72">
        <f>(O349*$D349*$E349*$G349*$I349*$P$12)</f>
        <v>0</v>
      </c>
      <c r="Q349" s="72"/>
      <c r="R349" s="71">
        <f>(Q349*$D349*$E349*$G349*$I349*$R$12)</f>
        <v>0</v>
      </c>
      <c r="S349" s="72"/>
      <c r="T349" s="71">
        <f t="shared" si="1988"/>
        <v>0</v>
      </c>
      <c r="U349" s="72"/>
      <c r="V349" s="71">
        <f>(U349*$D349*$E349*$G349*$I349*$V$12)</f>
        <v>0</v>
      </c>
      <c r="W349" s="72">
        <v>0</v>
      </c>
      <c r="X349" s="71">
        <f>(W349*$D349*$E349*$G349*$I349*$X$12)</f>
        <v>0</v>
      </c>
      <c r="Y349" s="72"/>
      <c r="Z349" s="71">
        <f>(Y349*$D349*$E349*$G349*$I349*$Z$12)</f>
        <v>0</v>
      </c>
      <c r="AA349" s="72">
        <v>0</v>
      </c>
      <c r="AB349" s="71">
        <f>(AA349*$D349*$E349*$G349*$I349*$AB$12)</f>
        <v>0</v>
      </c>
      <c r="AC349" s="72"/>
      <c r="AD349" s="71">
        <f>(AC349*$D349*$E349*$G349*$I349*$AD$12)</f>
        <v>0</v>
      </c>
      <c r="AE349" s="72">
        <v>0</v>
      </c>
      <c r="AF349" s="71">
        <f>(AE349*$D349*$E349*$G349*$I349*$AF$12)</f>
        <v>0</v>
      </c>
      <c r="AG349" s="72">
        <v>87</v>
      </c>
      <c r="AH349" s="71">
        <f>(AG349*$D349*$E349*$G349*$I349*$AH$12)</f>
        <v>3896540.3400000003</v>
      </c>
      <c r="AI349" s="72"/>
      <c r="AJ349" s="71">
        <f>(AI349*$D349*$E349*$G349*$I349*$AJ$12)</f>
        <v>0</v>
      </c>
      <c r="AK349" s="86">
        <v>0</v>
      </c>
      <c r="AL349" s="71">
        <f>(AK349*$D349*$E349*$G349*$J349*$AL$12)</f>
        <v>0</v>
      </c>
      <c r="AM349" s="72">
        <v>0</v>
      </c>
      <c r="AN349" s="77">
        <f>(AM349*$D349*$E349*$G349*$J349*$AN$12)</f>
        <v>0</v>
      </c>
      <c r="AO349" s="72"/>
      <c r="AP349" s="71">
        <f>(AO349*$D349*$E349*$G349*$I349*$AP$12)</f>
        <v>0</v>
      </c>
      <c r="AQ349" s="72"/>
      <c r="AR349" s="72">
        <f>(AQ349*$D349*$E349*$G349*$I349*$AR$12)</f>
        <v>0</v>
      </c>
      <c r="AS349" s="72">
        <v>0</v>
      </c>
      <c r="AT349" s="72">
        <f>(AS349*$D349*$E349*$G349*$I349*$AT$12)</f>
        <v>0</v>
      </c>
      <c r="AU349" s="72">
        <v>0</v>
      </c>
      <c r="AV349" s="71">
        <f>(AU349*$D349*$E349*$G349*$I349*$AV$12)</f>
        <v>0</v>
      </c>
      <c r="AW349" s="72">
        <v>0</v>
      </c>
      <c r="AX349" s="71">
        <f>(AW349*$D349*$E349*$G349*$I349*$AX$12)</f>
        <v>0</v>
      </c>
      <c r="AY349" s="72">
        <v>0</v>
      </c>
      <c r="AZ349" s="71">
        <f>(AY349*$D349*$E349*$G349*$I349*$AZ$12)</f>
        <v>0</v>
      </c>
      <c r="BA349" s="72"/>
      <c r="BB349" s="71">
        <f>(BA349*$D349*$E349*$G349*$I349*$BB$12)</f>
        <v>0</v>
      </c>
      <c r="BC349" s="72"/>
      <c r="BD349" s="71">
        <f>(BC349*$D349*$E349*$G349*$I349*$BD$12)</f>
        <v>0</v>
      </c>
      <c r="BE349" s="72"/>
      <c r="BF349" s="71">
        <f>(BE349*$D349*$E349*$G349*$J349*$BF$12)</f>
        <v>0</v>
      </c>
      <c r="BG349" s="72">
        <v>73</v>
      </c>
      <c r="BH349" s="71">
        <f>(BG349*$D349*$E349*$G349*$J349*$BH$12)</f>
        <v>3566739.1199999996</v>
      </c>
      <c r="BI349" s="72">
        <v>0</v>
      </c>
      <c r="BJ349" s="71">
        <f>(BI349*$D349*$E349*$G349*$J349*$BJ$12)</f>
        <v>0</v>
      </c>
      <c r="BK349" s="72">
        <v>0</v>
      </c>
      <c r="BL349" s="71">
        <f>(BK349*$D349*$E349*$G349*$J349*$BL$12)</f>
        <v>0</v>
      </c>
      <c r="BM349" s="72"/>
      <c r="BN349" s="71">
        <f>(BM349*$D349*$E349*$G349*$J349*$BN$12)</f>
        <v>0</v>
      </c>
      <c r="BO349" s="72"/>
      <c r="BP349" s="71">
        <f>(BO349*$D349*$E349*$G349*$J349*$BP$12)</f>
        <v>0</v>
      </c>
      <c r="BQ349" s="72"/>
      <c r="BR349" s="71">
        <f>(BQ349*$D349*$E349*$G349*$J349*$BR$12)</f>
        <v>0</v>
      </c>
      <c r="BS349" s="72"/>
      <c r="BT349" s="71">
        <f>(BS349*$D349*$E349*$G349*$J349*$BT$12)</f>
        <v>0</v>
      </c>
      <c r="BU349" s="72"/>
      <c r="BV349" s="71">
        <f>(BU349*$D349*$E349*$G349*$J349*$BV$12)</f>
        <v>0</v>
      </c>
      <c r="BW349" s="72"/>
      <c r="BX349" s="71">
        <f>(BW349*$D349*$E349*$G349*$J349*$BX$12)</f>
        <v>0</v>
      </c>
      <c r="BY349" s="72"/>
      <c r="BZ349" s="79">
        <f>(BY349*$D349*$E349*$G349*$J349*$BZ$12)</f>
        <v>0</v>
      </c>
      <c r="CA349" s="72">
        <v>0</v>
      </c>
      <c r="CB349" s="71">
        <f>(CA349*$D349*$E349*$G349*$I349*$CB$12)</f>
        <v>0</v>
      </c>
      <c r="CC349" s="72">
        <v>0</v>
      </c>
      <c r="CD349" s="71">
        <f>(CC349*$D349*$E349*$G349*$I349*$CD$12)</f>
        <v>0</v>
      </c>
      <c r="CE349" s="72">
        <v>0</v>
      </c>
      <c r="CF349" s="71">
        <f>(CE349*$D349*$E349*$G349*$I349*$CF$12)</f>
        <v>0</v>
      </c>
      <c r="CG349" s="72"/>
      <c r="CH349" s="72">
        <f>(CG349*$D349*$E349*$G349*$I349*$CH$12)</f>
        <v>0</v>
      </c>
      <c r="CI349" s="72"/>
      <c r="CJ349" s="71">
        <f>(CI349*$D349*$E349*$G349*$J349*$CJ$12)</f>
        <v>0</v>
      </c>
      <c r="CK349" s="72">
        <v>0</v>
      </c>
      <c r="CL349" s="71">
        <f>(CK349*$D349*$E349*$G349*$I349*$CL$12)</f>
        <v>0</v>
      </c>
      <c r="CM349" s="72"/>
      <c r="CN349" s="71">
        <f>(CM349*$D349*$E349*$G349*$I349*$CN$12)</f>
        <v>0</v>
      </c>
      <c r="CO349" s="72"/>
      <c r="CP349" s="71">
        <f>(CO349*$D349*$E349*$G349*$I349*$CP$12)</f>
        <v>0</v>
      </c>
      <c r="CQ349" s="72"/>
      <c r="CR349" s="71">
        <f>(CQ349*$D349*$E349*$G349*$I349*$CR$12)</f>
        <v>0</v>
      </c>
      <c r="CS349" s="72"/>
      <c r="CT349" s="71">
        <f>(CS349*$D349*$E349*$G349*$I349*$CT$12)</f>
        <v>0</v>
      </c>
      <c r="CU349" s="72">
        <v>0</v>
      </c>
      <c r="CV349" s="71">
        <f>(CU349*$D349*$E349*$G349*$J349*$CV$12)</f>
        <v>0</v>
      </c>
      <c r="CW349" s="86">
        <v>0</v>
      </c>
      <c r="CX349" s="71">
        <f>(CW349*$D349*$E349*$G349*$J349*$CX$12)</f>
        <v>0</v>
      </c>
      <c r="CY349" s="72"/>
      <c r="CZ349" s="71">
        <f>(CY349*$D349*$E349*$G349*$I349*$CZ$12)</f>
        <v>0</v>
      </c>
      <c r="DA349" s="72">
        <v>0</v>
      </c>
      <c r="DB349" s="77">
        <f>(DA349*$D349*$E349*$G349*$J349*$DB$12)</f>
        <v>0</v>
      </c>
      <c r="DC349" s="72">
        <v>0</v>
      </c>
      <c r="DD349" s="71">
        <f>(DC349*$D349*$E349*$G349*$J349*$DD$12)</f>
        <v>0</v>
      </c>
      <c r="DE349" s="87"/>
      <c r="DF349" s="71">
        <f>(DE349*$D349*$E349*$G349*$J349*$DF$12)</f>
        <v>0</v>
      </c>
      <c r="DG349" s="72"/>
      <c r="DH349" s="71">
        <f>(DG349*$D349*$E349*$G349*$J349*$DH$12)</f>
        <v>0</v>
      </c>
      <c r="DI349" s="72"/>
      <c r="DJ349" s="71">
        <f>(DI349*$D349*$E349*$G349*$K349*$DJ$12)</f>
        <v>0</v>
      </c>
      <c r="DK349" s="72"/>
      <c r="DL349" s="79">
        <f>(DK349*$D349*$E349*$G349*$L349*$DL$12)</f>
        <v>0</v>
      </c>
      <c r="DM349" s="81">
        <f t="shared" si="1989"/>
        <v>204</v>
      </c>
      <c r="DN349" s="79">
        <f t="shared" si="1989"/>
        <v>9433943.5399999991</v>
      </c>
    </row>
    <row r="350" spans="1:118" ht="33" customHeight="1" x14ac:dyDescent="0.25">
      <c r="A350" s="82"/>
      <c r="B350" s="83">
        <v>303</v>
      </c>
      <c r="C350" s="65" t="s">
        <v>474</v>
      </c>
      <c r="D350" s="66">
        <v>22900</v>
      </c>
      <c r="E350" s="84">
        <v>1.63</v>
      </c>
      <c r="F350" s="84"/>
      <c r="G350" s="67">
        <v>1</v>
      </c>
      <c r="H350" s="68"/>
      <c r="I350" s="66">
        <v>1.4</v>
      </c>
      <c r="J350" s="66">
        <v>1.68</v>
      </c>
      <c r="K350" s="66">
        <v>2.23</v>
      </c>
      <c r="L350" s="69">
        <v>2.57</v>
      </c>
      <c r="M350" s="72">
        <v>4</v>
      </c>
      <c r="N350" s="71">
        <f t="shared" si="1987"/>
        <v>229934.32</v>
      </c>
      <c r="O350" s="72"/>
      <c r="P350" s="72">
        <f>(O350*$D350*$E350*$G350*$I350*$P$12)</f>
        <v>0</v>
      </c>
      <c r="Q350" s="72"/>
      <c r="R350" s="71">
        <f>(Q350*$D350*$E350*$G350*$I350*$R$12)</f>
        <v>0</v>
      </c>
      <c r="S350" s="72"/>
      <c r="T350" s="71">
        <f t="shared" si="1988"/>
        <v>0</v>
      </c>
      <c r="U350" s="72"/>
      <c r="V350" s="71">
        <f>(U350*$D350*$E350*$G350*$I350*$V$12)</f>
        <v>0</v>
      </c>
      <c r="W350" s="72">
        <v>0</v>
      </c>
      <c r="X350" s="71">
        <f>(W350*$D350*$E350*$G350*$I350*$X$12)</f>
        <v>0</v>
      </c>
      <c r="Y350" s="72"/>
      <c r="Z350" s="71">
        <f>(Y350*$D350*$E350*$G350*$I350*$Z$12)</f>
        <v>0</v>
      </c>
      <c r="AA350" s="72">
        <v>0</v>
      </c>
      <c r="AB350" s="71">
        <f>(AA350*$D350*$E350*$G350*$I350*$AB$12)</f>
        <v>0</v>
      </c>
      <c r="AC350" s="72"/>
      <c r="AD350" s="71">
        <f>(AC350*$D350*$E350*$G350*$I350*$AD$12)</f>
        <v>0</v>
      </c>
      <c r="AE350" s="72">
        <v>0</v>
      </c>
      <c r="AF350" s="71">
        <f>(AE350*$D350*$E350*$G350*$I350*$AF$12)</f>
        <v>0</v>
      </c>
      <c r="AG350" s="72">
        <v>23</v>
      </c>
      <c r="AH350" s="71">
        <f>(AG350*$D350*$E350*$G350*$I350*$AH$12)</f>
        <v>1322122.3400000001</v>
      </c>
      <c r="AI350" s="72"/>
      <c r="AJ350" s="71">
        <f>(AI350*$D350*$E350*$G350*$I350*$AJ$12)</f>
        <v>0</v>
      </c>
      <c r="AK350" s="86"/>
      <c r="AL350" s="71">
        <f>(AK350*$D350*$E350*$G350*$J350*$AL$12)</f>
        <v>0</v>
      </c>
      <c r="AM350" s="72">
        <v>0</v>
      </c>
      <c r="AN350" s="77">
        <f>(AM350*$D350*$E350*$G350*$J350*$AN$12)</f>
        <v>0</v>
      </c>
      <c r="AO350" s="72"/>
      <c r="AP350" s="71">
        <f>(AO350*$D350*$E350*$G350*$I350*$AP$12)</f>
        <v>0</v>
      </c>
      <c r="AQ350" s="72">
        <v>0</v>
      </c>
      <c r="AR350" s="72">
        <f>(AQ350*$D350*$E350*$G350*$I350*$AR$12)</f>
        <v>0</v>
      </c>
      <c r="AS350" s="72">
        <v>0</v>
      </c>
      <c r="AT350" s="72">
        <f>(AS350*$D350*$E350*$G350*$I350*$AT$12)</f>
        <v>0</v>
      </c>
      <c r="AU350" s="72">
        <v>0</v>
      </c>
      <c r="AV350" s="71">
        <f>(AU350*$D350*$E350*$G350*$I350*$AV$12)</f>
        <v>0</v>
      </c>
      <c r="AW350" s="72">
        <v>0</v>
      </c>
      <c r="AX350" s="71">
        <f>(AW350*$D350*$E350*$G350*$I350*$AX$12)</f>
        <v>0</v>
      </c>
      <c r="AY350" s="72">
        <v>0</v>
      </c>
      <c r="AZ350" s="71">
        <f>(AY350*$D350*$E350*$G350*$I350*$AZ$12)</f>
        <v>0</v>
      </c>
      <c r="BA350" s="72"/>
      <c r="BB350" s="71">
        <f>(BA350*$D350*$E350*$G350*$I350*$BB$12)</f>
        <v>0</v>
      </c>
      <c r="BC350" s="72"/>
      <c r="BD350" s="71">
        <f>(BC350*$D350*$E350*$G350*$I350*$BD$12)</f>
        <v>0</v>
      </c>
      <c r="BE350" s="72"/>
      <c r="BF350" s="71">
        <f>(BE350*$D350*$E350*$G350*$J350*$BF$12)</f>
        <v>0</v>
      </c>
      <c r="BG350" s="72">
        <v>4</v>
      </c>
      <c r="BH350" s="71">
        <f>(BG350*$D350*$E350*$G350*$J350*$BH$12)</f>
        <v>250837.44</v>
      </c>
      <c r="BI350" s="72">
        <v>0</v>
      </c>
      <c r="BJ350" s="71">
        <f>(BI350*$D350*$E350*$G350*$J350*$BJ$12)</f>
        <v>0</v>
      </c>
      <c r="BK350" s="72">
        <v>0</v>
      </c>
      <c r="BL350" s="71">
        <f>(BK350*$D350*$E350*$G350*$J350*$BL$12)</f>
        <v>0</v>
      </c>
      <c r="BM350" s="72"/>
      <c r="BN350" s="71">
        <f>(BM350*$D350*$E350*$G350*$J350*$BN$12)</f>
        <v>0</v>
      </c>
      <c r="BO350" s="72"/>
      <c r="BP350" s="71">
        <f>(BO350*$D350*$E350*$G350*$J350*$BP$12)</f>
        <v>0</v>
      </c>
      <c r="BQ350" s="72"/>
      <c r="BR350" s="71">
        <f>(BQ350*$D350*$E350*$G350*$J350*$BR$12)</f>
        <v>0</v>
      </c>
      <c r="BS350" s="72"/>
      <c r="BT350" s="71">
        <f>(BS350*$D350*$E350*$G350*$J350*$BT$12)</f>
        <v>0</v>
      </c>
      <c r="BU350" s="72"/>
      <c r="BV350" s="71">
        <f>(BU350*$D350*$E350*$G350*$J350*$BV$12)</f>
        <v>0</v>
      </c>
      <c r="BW350" s="72"/>
      <c r="BX350" s="71">
        <f>(BW350*$D350*$E350*$G350*$J350*$BX$12)</f>
        <v>0</v>
      </c>
      <c r="BY350" s="72"/>
      <c r="BZ350" s="79">
        <f>(BY350*$D350*$E350*$G350*$J350*$BZ$12)</f>
        <v>0</v>
      </c>
      <c r="CA350" s="72">
        <v>0</v>
      </c>
      <c r="CB350" s="71">
        <f>(CA350*$D350*$E350*$G350*$I350*$CB$12)</f>
        <v>0</v>
      </c>
      <c r="CC350" s="72">
        <v>0</v>
      </c>
      <c r="CD350" s="71">
        <f>(CC350*$D350*$E350*$G350*$I350*$CD$12)</f>
        <v>0</v>
      </c>
      <c r="CE350" s="72">
        <v>0</v>
      </c>
      <c r="CF350" s="71">
        <f>(CE350*$D350*$E350*$G350*$I350*$CF$12)</f>
        <v>0</v>
      </c>
      <c r="CG350" s="72"/>
      <c r="CH350" s="72">
        <f>(CG350*$D350*$E350*$G350*$I350*$CH$12)</f>
        <v>0</v>
      </c>
      <c r="CI350" s="72"/>
      <c r="CJ350" s="71">
        <f>(CI350*$D350*$E350*$G350*$J350*$CJ$12)</f>
        <v>0</v>
      </c>
      <c r="CK350" s="72">
        <v>0</v>
      </c>
      <c r="CL350" s="71">
        <f>(CK350*$D350*$E350*$G350*$I350*$CL$12)</f>
        <v>0</v>
      </c>
      <c r="CM350" s="72"/>
      <c r="CN350" s="71">
        <f>(CM350*$D350*$E350*$G350*$I350*$CN$12)</f>
        <v>0</v>
      </c>
      <c r="CO350" s="72"/>
      <c r="CP350" s="71">
        <f>(CO350*$D350*$E350*$G350*$I350*$CP$12)</f>
        <v>0</v>
      </c>
      <c r="CQ350" s="72"/>
      <c r="CR350" s="71">
        <f>(CQ350*$D350*$E350*$G350*$I350*$CR$12)</f>
        <v>0</v>
      </c>
      <c r="CS350" s="72"/>
      <c r="CT350" s="71">
        <f>(CS350*$D350*$E350*$G350*$I350*$CT$12)</f>
        <v>0</v>
      </c>
      <c r="CU350" s="72">
        <v>0</v>
      </c>
      <c r="CV350" s="71">
        <f>(CU350*$D350*$E350*$G350*$J350*$CV$12)</f>
        <v>0</v>
      </c>
      <c r="CW350" s="86">
        <v>0</v>
      </c>
      <c r="CX350" s="71">
        <f>(CW350*$D350*$E350*$G350*$J350*$CX$12)</f>
        <v>0</v>
      </c>
      <c r="CY350" s="72"/>
      <c r="CZ350" s="71">
        <f>(CY350*$D350*$E350*$G350*$I350*$CZ$12)</f>
        <v>0</v>
      </c>
      <c r="DA350" s="72">
        <v>0</v>
      </c>
      <c r="DB350" s="77">
        <f>(DA350*$D350*$E350*$G350*$J350*$DB$12)</f>
        <v>0</v>
      </c>
      <c r="DC350" s="72">
        <v>0</v>
      </c>
      <c r="DD350" s="71">
        <f>(DC350*$D350*$E350*$G350*$J350*$DD$12)</f>
        <v>0</v>
      </c>
      <c r="DE350" s="87"/>
      <c r="DF350" s="71">
        <f>(DE350*$D350*$E350*$G350*$J350*$DF$12)</f>
        <v>0</v>
      </c>
      <c r="DG350" s="72"/>
      <c r="DH350" s="71">
        <f>(DG350*$D350*$E350*$G350*$J350*$DH$12)</f>
        <v>0</v>
      </c>
      <c r="DI350" s="72"/>
      <c r="DJ350" s="71">
        <f>(DI350*$D350*$E350*$G350*$K350*$DJ$12)</f>
        <v>0</v>
      </c>
      <c r="DK350" s="72"/>
      <c r="DL350" s="79">
        <f>(DK350*$D350*$E350*$G350*$L350*$DL$12)</f>
        <v>0</v>
      </c>
      <c r="DM350" s="81">
        <f t="shared" si="1989"/>
        <v>31</v>
      </c>
      <c r="DN350" s="79">
        <f t="shared" si="1989"/>
        <v>1802894.1</v>
      </c>
    </row>
    <row r="351" spans="1:118" ht="31.5" customHeight="1" x14ac:dyDescent="0.25">
      <c r="A351" s="82"/>
      <c r="B351" s="83">
        <v>304</v>
      </c>
      <c r="C351" s="65" t="s">
        <v>475</v>
      </c>
      <c r="D351" s="66">
        <v>22900</v>
      </c>
      <c r="E351" s="84">
        <v>1.9</v>
      </c>
      <c r="F351" s="84"/>
      <c r="G351" s="67">
        <v>1</v>
      </c>
      <c r="H351" s="68"/>
      <c r="I351" s="66">
        <v>1.4</v>
      </c>
      <c r="J351" s="66">
        <v>1.68</v>
      </c>
      <c r="K351" s="66">
        <v>2.23</v>
      </c>
      <c r="L351" s="69">
        <v>2.57</v>
      </c>
      <c r="M351" s="72">
        <v>5</v>
      </c>
      <c r="N351" s="71">
        <f t="shared" si="1987"/>
        <v>335027</v>
      </c>
      <c r="O351" s="72"/>
      <c r="P351" s="72">
        <f>(O351*$D351*$E351*$G351*$I351*$P$12)</f>
        <v>0</v>
      </c>
      <c r="Q351" s="72"/>
      <c r="R351" s="71">
        <f>(Q351*$D351*$E351*$G351*$I351*$R$12)</f>
        <v>0</v>
      </c>
      <c r="S351" s="72"/>
      <c r="T351" s="71">
        <f t="shared" si="1988"/>
        <v>0</v>
      </c>
      <c r="U351" s="72"/>
      <c r="V351" s="71">
        <f>(U351*$D351*$E351*$G351*$I351*$V$12)</f>
        <v>0</v>
      </c>
      <c r="W351" s="72">
        <v>0</v>
      </c>
      <c r="X351" s="71">
        <f>(W351*$D351*$E351*$G351*$I351*$X$12)</f>
        <v>0</v>
      </c>
      <c r="Y351" s="72"/>
      <c r="Z351" s="71">
        <f>(Y351*$D351*$E351*$G351*$I351*$Z$12)</f>
        <v>0</v>
      </c>
      <c r="AA351" s="72">
        <v>0</v>
      </c>
      <c r="AB351" s="71">
        <f>(AA351*$D351*$E351*$G351*$I351*$AB$12)</f>
        <v>0</v>
      </c>
      <c r="AC351" s="72"/>
      <c r="AD351" s="71">
        <f>(AC351*$D351*$E351*$G351*$I351*$AD$12)</f>
        <v>0</v>
      </c>
      <c r="AE351" s="72">
        <v>0</v>
      </c>
      <c r="AF351" s="71">
        <f>(AE351*$D351*$E351*$G351*$I351*$AF$12)</f>
        <v>0</v>
      </c>
      <c r="AG351" s="72">
        <v>13</v>
      </c>
      <c r="AH351" s="71">
        <f>(AG351*$D351*$E351*$G351*$I351*$AH$12)</f>
        <v>871070.20000000007</v>
      </c>
      <c r="AI351" s="72"/>
      <c r="AJ351" s="71">
        <f>(AI351*$D351*$E351*$G351*$I351*$AJ$12)</f>
        <v>0</v>
      </c>
      <c r="AK351" s="86">
        <v>0</v>
      </c>
      <c r="AL351" s="71">
        <f>(AK351*$D351*$E351*$G351*$J351*$AL$12)</f>
        <v>0</v>
      </c>
      <c r="AM351" s="72">
        <v>0</v>
      </c>
      <c r="AN351" s="77">
        <f>(AM351*$D351*$E351*$G351*$J351*$AN$12)</f>
        <v>0</v>
      </c>
      <c r="AO351" s="72"/>
      <c r="AP351" s="71">
        <f>(AO351*$D351*$E351*$G351*$I351*$AP$12)</f>
        <v>0</v>
      </c>
      <c r="AQ351" s="72">
        <v>0</v>
      </c>
      <c r="AR351" s="72">
        <f>(AQ351*$D351*$E351*$G351*$I351*$AR$12)</f>
        <v>0</v>
      </c>
      <c r="AS351" s="72">
        <v>0</v>
      </c>
      <c r="AT351" s="72">
        <f>(AS351*$D351*$E351*$G351*$I351*$AT$12)</f>
        <v>0</v>
      </c>
      <c r="AU351" s="72">
        <v>0</v>
      </c>
      <c r="AV351" s="71">
        <f>(AU351*$D351*$E351*$G351*$I351*$AV$12)</f>
        <v>0</v>
      </c>
      <c r="AW351" s="72">
        <v>0</v>
      </c>
      <c r="AX351" s="71">
        <f>(AW351*$D351*$E351*$G351*$I351*$AX$12)</f>
        <v>0</v>
      </c>
      <c r="AY351" s="72">
        <v>0</v>
      </c>
      <c r="AZ351" s="71">
        <f>(AY351*$D351*$E351*$G351*$I351*$AZ$12)</f>
        <v>0</v>
      </c>
      <c r="BA351" s="72"/>
      <c r="BB351" s="71">
        <f>(BA351*$D351*$E351*$G351*$I351*$BB$12)</f>
        <v>0</v>
      </c>
      <c r="BC351" s="72"/>
      <c r="BD351" s="71">
        <f>(BC351*$D351*$E351*$G351*$I351*$BD$12)</f>
        <v>0</v>
      </c>
      <c r="BE351" s="72"/>
      <c r="BF351" s="71">
        <f>(BE351*$D351*$E351*$G351*$J351*$BF$12)</f>
        <v>0</v>
      </c>
      <c r="BG351" s="72">
        <v>10</v>
      </c>
      <c r="BH351" s="71">
        <f>(BG351*$D351*$E351*$G351*$J351*$BH$12)</f>
        <v>730968</v>
      </c>
      <c r="BI351" s="72">
        <v>0</v>
      </c>
      <c r="BJ351" s="71">
        <f>(BI351*$D351*$E351*$G351*$J351*$BJ$12)</f>
        <v>0</v>
      </c>
      <c r="BK351" s="72">
        <v>0</v>
      </c>
      <c r="BL351" s="71">
        <f>(BK351*$D351*$E351*$G351*$J351*$BL$12)</f>
        <v>0</v>
      </c>
      <c r="BM351" s="72"/>
      <c r="BN351" s="71">
        <f>(BM351*$D351*$E351*$G351*$J351*$BN$12)</f>
        <v>0</v>
      </c>
      <c r="BO351" s="72"/>
      <c r="BP351" s="71">
        <f>(BO351*$D351*$E351*$G351*$J351*$BP$12)</f>
        <v>0</v>
      </c>
      <c r="BQ351" s="72"/>
      <c r="BR351" s="71">
        <f>(BQ351*$D351*$E351*$G351*$J351*$BR$12)</f>
        <v>0</v>
      </c>
      <c r="BS351" s="72"/>
      <c r="BT351" s="71">
        <f>(BS351*$D351*$E351*$G351*$J351*$BT$12)</f>
        <v>0</v>
      </c>
      <c r="BU351" s="72"/>
      <c r="BV351" s="71">
        <f>(BU351*$D351*$E351*$G351*$J351*$BV$12)</f>
        <v>0</v>
      </c>
      <c r="BW351" s="72"/>
      <c r="BX351" s="71">
        <f>(BW351*$D351*$E351*$G351*$J351*$BX$12)</f>
        <v>0</v>
      </c>
      <c r="BY351" s="72"/>
      <c r="BZ351" s="79">
        <f>(BY351*$D351*$E351*$G351*$J351*$BZ$12)</f>
        <v>0</v>
      </c>
      <c r="CA351" s="72">
        <v>0</v>
      </c>
      <c r="CB351" s="71">
        <f>(CA351*$D351*$E351*$G351*$I351*$CB$12)</f>
        <v>0</v>
      </c>
      <c r="CC351" s="72">
        <v>0</v>
      </c>
      <c r="CD351" s="71">
        <f>(CC351*$D351*$E351*$G351*$I351*$CD$12)</f>
        <v>0</v>
      </c>
      <c r="CE351" s="72">
        <v>0</v>
      </c>
      <c r="CF351" s="71">
        <f>(CE351*$D351*$E351*$G351*$I351*$CF$12)</f>
        <v>0</v>
      </c>
      <c r="CG351" s="72"/>
      <c r="CH351" s="72">
        <f>(CG351*$D351*$E351*$G351*$I351*$CH$12)</f>
        <v>0</v>
      </c>
      <c r="CI351" s="72"/>
      <c r="CJ351" s="71">
        <f>(CI351*$D351*$E351*$G351*$J351*$CJ$12)</f>
        <v>0</v>
      </c>
      <c r="CK351" s="72">
        <v>0</v>
      </c>
      <c r="CL351" s="71">
        <f>(CK351*$D351*$E351*$G351*$I351*$CL$12)</f>
        <v>0</v>
      </c>
      <c r="CM351" s="72"/>
      <c r="CN351" s="71">
        <f>(CM351*$D351*$E351*$G351*$I351*$CN$12)</f>
        <v>0</v>
      </c>
      <c r="CO351" s="72"/>
      <c r="CP351" s="71">
        <f>(CO351*$D351*$E351*$G351*$I351*$CP$12)</f>
        <v>0</v>
      </c>
      <c r="CQ351" s="72"/>
      <c r="CR351" s="71">
        <f>(CQ351*$D351*$E351*$G351*$I351*$CR$12)</f>
        <v>0</v>
      </c>
      <c r="CS351" s="72"/>
      <c r="CT351" s="71">
        <f>(CS351*$D351*$E351*$G351*$I351*$CT$12)</f>
        <v>0</v>
      </c>
      <c r="CU351" s="72">
        <v>0</v>
      </c>
      <c r="CV351" s="71">
        <f>(CU351*$D351*$E351*$G351*$J351*$CV$12)</f>
        <v>0</v>
      </c>
      <c r="CW351" s="86">
        <v>0</v>
      </c>
      <c r="CX351" s="71">
        <f>(CW351*$D351*$E351*$G351*$J351*$CX$12)</f>
        <v>0</v>
      </c>
      <c r="CY351" s="72"/>
      <c r="CZ351" s="71">
        <f>(CY351*$D351*$E351*$G351*$I351*$CZ$12)</f>
        <v>0</v>
      </c>
      <c r="DA351" s="72">
        <v>0</v>
      </c>
      <c r="DB351" s="77">
        <f>(DA351*$D351*$E351*$G351*$J351*$DB$12)</f>
        <v>0</v>
      </c>
      <c r="DC351" s="72">
        <v>0</v>
      </c>
      <c r="DD351" s="71">
        <f>(DC351*$D351*$E351*$G351*$J351*$DD$12)</f>
        <v>0</v>
      </c>
      <c r="DE351" s="87"/>
      <c r="DF351" s="71">
        <f>(DE351*$D351*$E351*$G351*$J351*$DF$12)</f>
        <v>0</v>
      </c>
      <c r="DG351" s="72"/>
      <c r="DH351" s="71">
        <f>(DG351*$D351*$E351*$G351*$J351*$DH$12)</f>
        <v>0</v>
      </c>
      <c r="DI351" s="72"/>
      <c r="DJ351" s="71">
        <f>(DI351*$D351*$E351*$G351*$K351*$DJ$12)</f>
        <v>0</v>
      </c>
      <c r="DK351" s="72"/>
      <c r="DL351" s="79">
        <f>(DK351*$D351*$E351*$G351*$L351*$DL$12)</f>
        <v>0</v>
      </c>
      <c r="DM351" s="81">
        <f t="shared" si="1989"/>
        <v>28</v>
      </c>
      <c r="DN351" s="79">
        <f t="shared" si="1989"/>
        <v>1937065.2000000002</v>
      </c>
    </row>
    <row r="352" spans="1:118" ht="19.5" customHeight="1" x14ac:dyDescent="0.25">
      <c r="A352" s="82">
        <v>35</v>
      </c>
      <c r="B352" s="146"/>
      <c r="C352" s="144" t="s">
        <v>476</v>
      </c>
      <c r="D352" s="66">
        <v>22900</v>
      </c>
      <c r="E352" s="147">
        <v>1.4</v>
      </c>
      <c r="F352" s="147"/>
      <c r="G352" s="67">
        <v>1</v>
      </c>
      <c r="H352" s="68"/>
      <c r="I352" s="66">
        <v>1.4</v>
      </c>
      <c r="J352" s="66">
        <v>1.68</v>
      </c>
      <c r="K352" s="66">
        <v>2.23</v>
      </c>
      <c r="L352" s="69">
        <v>2.57</v>
      </c>
      <c r="M352" s="92">
        <f>SUM(M353:M361)</f>
        <v>930</v>
      </c>
      <c r="N352" s="92">
        <f t="shared" ref="N352:BY352" si="1990">SUM(N353:N361)</f>
        <v>46236899.940000005</v>
      </c>
      <c r="O352" s="92">
        <f t="shared" si="1990"/>
        <v>27</v>
      </c>
      <c r="P352" s="92">
        <f t="shared" si="1990"/>
        <v>1421925.1199999999</v>
      </c>
      <c r="Q352" s="92">
        <f t="shared" si="1990"/>
        <v>136</v>
      </c>
      <c r="R352" s="92">
        <f t="shared" si="1990"/>
        <v>7619571.9600000009</v>
      </c>
      <c r="S352" s="92">
        <f t="shared" si="1990"/>
        <v>0</v>
      </c>
      <c r="T352" s="92">
        <f t="shared" si="1990"/>
        <v>0</v>
      </c>
      <c r="U352" s="92">
        <f t="shared" si="1990"/>
        <v>4</v>
      </c>
      <c r="V352" s="92">
        <f t="shared" si="1990"/>
        <v>389336.64</v>
      </c>
      <c r="W352" s="92">
        <f t="shared" si="1990"/>
        <v>0</v>
      </c>
      <c r="X352" s="92">
        <f t="shared" si="1990"/>
        <v>0</v>
      </c>
      <c r="Y352" s="92">
        <f t="shared" si="1990"/>
        <v>0</v>
      </c>
      <c r="Z352" s="92">
        <f t="shared" si="1990"/>
        <v>0</v>
      </c>
      <c r="AA352" s="92">
        <f t="shared" si="1990"/>
        <v>0</v>
      </c>
      <c r="AB352" s="92">
        <f t="shared" si="1990"/>
        <v>0</v>
      </c>
      <c r="AC352" s="92">
        <f t="shared" si="1990"/>
        <v>157</v>
      </c>
      <c r="AD352" s="92">
        <f t="shared" si="1990"/>
        <v>8197581.7000000011</v>
      </c>
      <c r="AE352" s="92">
        <f t="shared" si="1990"/>
        <v>0</v>
      </c>
      <c r="AF352" s="92">
        <f t="shared" si="1990"/>
        <v>0</v>
      </c>
      <c r="AG352" s="92">
        <f t="shared" si="1990"/>
        <v>0</v>
      </c>
      <c r="AH352" s="92">
        <f t="shared" si="1990"/>
        <v>0</v>
      </c>
      <c r="AI352" s="92">
        <f t="shared" si="1990"/>
        <v>161</v>
      </c>
      <c r="AJ352" s="92">
        <f t="shared" si="1990"/>
        <v>7993391.5599999996</v>
      </c>
      <c r="AK352" s="92">
        <f t="shared" si="1990"/>
        <v>0</v>
      </c>
      <c r="AL352" s="92">
        <f t="shared" si="1990"/>
        <v>0</v>
      </c>
      <c r="AM352" s="92">
        <f t="shared" si="1990"/>
        <v>34</v>
      </c>
      <c r="AN352" s="92">
        <f t="shared" si="1990"/>
        <v>2004660.5040000002</v>
      </c>
      <c r="AO352" s="92">
        <v>5</v>
      </c>
      <c r="AP352" s="92">
        <f t="shared" si="1990"/>
        <v>185948</v>
      </c>
      <c r="AQ352" s="92">
        <f t="shared" si="1990"/>
        <v>1</v>
      </c>
      <c r="AR352" s="92">
        <f t="shared" si="1990"/>
        <v>42992.46</v>
      </c>
      <c r="AS352" s="92">
        <f t="shared" si="1990"/>
        <v>169</v>
      </c>
      <c r="AT352" s="92">
        <f t="shared" si="1990"/>
        <v>9050970.8099999987</v>
      </c>
      <c r="AU352" s="92">
        <f t="shared" si="1990"/>
        <v>0</v>
      </c>
      <c r="AV352" s="92">
        <f t="shared" si="1990"/>
        <v>0</v>
      </c>
      <c r="AW352" s="92">
        <f t="shared" si="1990"/>
        <v>0</v>
      </c>
      <c r="AX352" s="92">
        <f t="shared" si="1990"/>
        <v>0</v>
      </c>
      <c r="AY352" s="92">
        <f t="shared" si="1990"/>
        <v>0</v>
      </c>
      <c r="AZ352" s="92">
        <f t="shared" si="1990"/>
        <v>0</v>
      </c>
      <c r="BA352" s="92">
        <f t="shared" si="1990"/>
        <v>24</v>
      </c>
      <c r="BB352" s="92">
        <f t="shared" si="1990"/>
        <v>1062211.92</v>
      </c>
      <c r="BC352" s="92">
        <f t="shared" si="1990"/>
        <v>11</v>
      </c>
      <c r="BD352" s="92">
        <f t="shared" si="1990"/>
        <v>578009.74000000011</v>
      </c>
      <c r="BE352" s="92">
        <f t="shared" si="1990"/>
        <v>18</v>
      </c>
      <c r="BF352" s="92">
        <f t="shared" si="1990"/>
        <v>1066828.56</v>
      </c>
      <c r="BG352" s="92">
        <f t="shared" si="1990"/>
        <v>343</v>
      </c>
      <c r="BH352" s="92">
        <f t="shared" si="1990"/>
        <v>19292169.119999997</v>
      </c>
      <c r="BI352" s="92">
        <f t="shared" si="1990"/>
        <v>6</v>
      </c>
      <c r="BJ352" s="92">
        <f t="shared" si="1990"/>
        <v>581350.39199999999</v>
      </c>
      <c r="BK352" s="92">
        <f t="shared" si="1990"/>
        <v>0</v>
      </c>
      <c r="BL352" s="92">
        <f t="shared" si="1990"/>
        <v>0</v>
      </c>
      <c r="BM352" s="92">
        <f t="shared" si="1990"/>
        <v>304</v>
      </c>
      <c r="BN352" s="92">
        <f t="shared" si="1990"/>
        <v>18380921.328000002</v>
      </c>
      <c r="BO352" s="92">
        <f t="shared" si="1990"/>
        <v>79</v>
      </c>
      <c r="BP352" s="92">
        <f t="shared" si="1990"/>
        <v>4473524.1599999992</v>
      </c>
      <c r="BQ352" s="92">
        <f t="shared" si="1990"/>
        <v>38</v>
      </c>
      <c r="BR352" s="92">
        <f t="shared" si="1990"/>
        <v>2236665.9000000004</v>
      </c>
      <c r="BS352" s="92">
        <f t="shared" si="1990"/>
        <v>89</v>
      </c>
      <c r="BT352" s="92">
        <f t="shared" si="1990"/>
        <v>4339179.9359999998</v>
      </c>
      <c r="BU352" s="92">
        <f t="shared" si="1990"/>
        <v>160</v>
      </c>
      <c r="BV352" s="92">
        <f t="shared" si="1990"/>
        <v>11372804.1</v>
      </c>
      <c r="BW352" s="92">
        <f t="shared" si="1990"/>
        <v>123</v>
      </c>
      <c r="BX352" s="92">
        <f t="shared" si="1990"/>
        <v>6552551.0399999991</v>
      </c>
      <c r="BY352" s="92">
        <f t="shared" si="1990"/>
        <v>78</v>
      </c>
      <c r="BZ352" s="92">
        <f t="shared" ref="BZ352:DN352" si="1991">SUM(BZ353:BZ361)</f>
        <v>4403120.3999999994</v>
      </c>
      <c r="CA352" s="92">
        <f t="shared" si="1991"/>
        <v>2</v>
      </c>
      <c r="CB352" s="92">
        <f t="shared" si="1991"/>
        <v>84048.49599999997</v>
      </c>
      <c r="CC352" s="92">
        <f t="shared" si="1991"/>
        <v>35</v>
      </c>
      <c r="CD352" s="92">
        <f t="shared" si="1991"/>
        <v>1344051.38</v>
      </c>
      <c r="CE352" s="92">
        <f t="shared" si="1991"/>
        <v>0</v>
      </c>
      <c r="CF352" s="92">
        <f t="shared" si="1991"/>
        <v>0</v>
      </c>
      <c r="CG352" s="92">
        <f t="shared" si="1991"/>
        <v>0</v>
      </c>
      <c r="CH352" s="92">
        <f t="shared" si="1991"/>
        <v>0</v>
      </c>
      <c r="CI352" s="92">
        <f t="shared" si="1991"/>
        <v>0</v>
      </c>
      <c r="CJ352" s="92">
        <f t="shared" si="1991"/>
        <v>0</v>
      </c>
      <c r="CK352" s="92">
        <f t="shared" si="1991"/>
        <v>33</v>
      </c>
      <c r="CL352" s="92">
        <f t="shared" si="1991"/>
        <v>892518.33999999985</v>
      </c>
      <c r="CM352" s="92">
        <f t="shared" si="1991"/>
        <v>0</v>
      </c>
      <c r="CN352" s="92">
        <f t="shared" si="1991"/>
        <v>0</v>
      </c>
      <c r="CO352" s="92">
        <f t="shared" si="1991"/>
        <v>162</v>
      </c>
      <c r="CP352" s="92">
        <f t="shared" si="1991"/>
        <v>5395954.4799999986</v>
      </c>
      <c r="CQ352" s="92">
        <f t="shared" si="1991"/>
        <v>14</v>
      </c>
      <c r="CR352" s="92">
        <f t="shared" si="1991"/>
        <v>743756.73399999994</v>
      </c>
      <c r="CS352" s="92">
        <f t="shared" si="1991"/>
        <v>78</v>
      </c>
      <c r="CT352" s="92">
        <f t="shared" si="1991"/>
        <v>4142286.6519999993</v>
      </c>
      <c r="CU352" s="92">
        <f t="shared" si="1991"/>
        <v>8</v>
      </c>
      <c r="CV352" s="92">
        <f t="shared" si="1991"/>
        <v>404340.72</v>
      </c>
      <c r="CW352" s="92">
        <f t="shared" si="1991"/>
        <v>0</v>
      </c>
      <c r="CX352" s="92">
        <f t="shared" si="1991"/>
        <v>0</v>
      </c>
      <c r="CY352" s="92">
        <f t="shared" si="1991"/>
        <v>0</v>
      </c>
      <c r="CZ352" s="92">
        <f t="shared" si="1991"/>
        <v>0</v>
      </c>
      <c r="DA352" s="92">
        <f t="shared" si="1991"/>
        <v>0</v>
      </c>
      <c r="DB352" s="95">
        <f t="shared" si="1991"/>
        <v>0</v>
      </c>
      <c r="DC352" s="92">
        <f t="shared" si="1991"/>
        <v>30</v>
      </c>
      <c r="DD352" s="92">
        <f t="shared" si="1991"/>
        <v>1673532</v>
      </c>
      <c r="DE352" s="96">
        <f t="shared" si="1991"/>
        <v>0</v>
      </c>
      <c r="DF352" s="92">
        <f t="shared" si="1991"/>
        <v>0</v>
      </c>
      <c r="DG352" s="92">
        <f t="shared" si="1991"/>
        <v>113</v>
      </c>
      <c r="DH352" s="92">
        <f t="shared" si="1991"/>
        <v>7280918.332799999</v>
      </c>
      <c r="DI352" s="92">
        <v>5</v>
      </c>
      <c r="DJ352" s="92">
        <f t="shared" si="1991"/>
        <v>367069.59600000002</v>
      </c>
      <c r="DK352" s="92">
        <f t="shared" si="1991"/>
        <v>30</v>
      </c>
      <c r="DL352" s="92">
        <f t="shared" si="1991"/>
        <v>2863786.98</v>
      </c>
      <c r="DM352" s="92">
        <f t="shared" si="1991"/>
        <v>3407</v>
      </c>
      <c r="DN352" s="92">
        <f t="shared" si="1991"/>
        <v>182674879.00080001</v>
      </c>
    </row>
    <row r="353" spans="1:118" ht="15.75" customHeight="1" x14ac:dyDescent="0.25">
      <c r="A353" s="82"/>
      <c r="B353" s="83">
        <v>305</v>
      </c>
      <c r="C353" s="65" t="s">
        <v>477</v>
      </c>
      <c r="D353" s="66">
        <v>22900</v>
      </c>
      <c r="E353" s="84">
        <v>1.02</v>
      </c>
      <c r="F353" s="84"/>
      <c r="G353" s="67">
        <v>1</v>
      </c>
      <c r="H353" s="68"/>
      <c r="I353" s="66">
        <v>1.4</v>
      </c>
      <c r="J353" s="66">
        <v>1.68</v>
      </c>
      <c r="K353" s="66">
        <v>2.23</v>
      </c>
      <c r="L353" s="69">
        <v>2.57</v>
      </c>
      <c r="M353" s="72">
        <v>110</v>
      </c>
      <c r="N353" s="71">
        <f t="shared" si="1987"/>
        <v>3956845.2</v>
      </c>
      <c r="O353" s="72">
        <v>0</v>
      </c>
      <c r="P353" s="72">
        <f t="shared" ref="P353:P361" si="1992">(O353*$D353*$E353*$G353*$I353*$P$12)</f>
        <v>0</v>
      </c>
      <c r="Q353" s="72"/>
      <c r="R353" s="71">
        <f t="shared" ref="R353:R361" si="1993">(Q353*$D353*$E353*$G353*$I353*$R$12)</f>
        <v>0</v>
      </c>
      <c r="S353" s="72"/>
      <c r="T353" s="71">
        <f t="shared" ref="T353:T361" si="1994">(S353/12*7*$D353*$E353*$G353*$I353*$T$12)+(S353/12*5*$D353*$E353*$G353*$I353*$T$13)</f>
        <v>0</v>
      </c>
      <c r="U353" s="72">
        <v>0</v>
      </c>
      <c r="V353" s="71">
        <f t="shared" ref="V353:V361" si="1995">(U353*$D353*$E353*$G353*$I353*$V$12)</f>
        <v>0</v>
      </c>
      <c r="W353" s="72">
        <v>0</v>
      </c>
      <c r="X353" s="71">
        <f t="shared" ref="X353:X361" si="1996">(W353*$D353*$E353*$G353*$I353*$X$12)</f>
        <v>0</v>
      </c>
      <c r="Y353" s="72"/>
      <c r="Z353" s="71">
        <f t="shared" ref="Z353:Z361" si="1997">(Y353*$D353*$E353*$G353*$I353*$Z$12)</f>
        <v>0</v>
      </c>
      <c r="AA353" s="72">
        <v>0</v>
      </c>
      <c r="AB353" s="71">
        <f t="shared" ref="AB353:AB361" si="1998">(AA353*$D353*$E353*$G353*$I353*$AB$12)</f>
        <v>0</v>
      </c>
      <c r="AC353" s="72">
        <v>3</v>
      </c>
      <c r="AD353" s="71">
        <f t="shared" ref="AD353:AD361" si="1999">(AC353*$D353*$E353*$G353*$I353*$AD$12)</f>
        <v>107913.95999999999</v>
      </c>
      <c r="AE353" s="72">
        <v>0</v>
      </c>
      <c r="AF353" s="71">
        <f t="shared" ref="AF353:AF361" si="2000">(AE353*$D353*$E353*$G353*$I353*$AF$12)</f>
        <v>0</v>
      </c>
      <c r="AG353" s="74"/>
      <c r="AH353" s="71">
        <f t="shared" ref="AH353:AH361" si="2001">(AG353*$D353*$E353*$G353*$I353*$AH$12)</f>
        <v>0</v>
      </c>
      <c r="AI353" s="72">
        <v>24</v>
      </c>
      <c r="AJ353" s="71">
        <f t="shared" ref="AJ353:AJ361" si="2002">(AI353*$D353*$E353*$G353*$I353*$AJ$12)</f>
        <v>863311.67999999993</v>
      </c>
      <c r="AK353" s="86">
        <v>0</v>
      </c>
      <c r="AL353" s="71">
        <f t="shared" ref="AL353:AL361" si="2003">(AK353*$D353*$E353*$G353*$J353*$AL$12)</f>
        <v>0</v>
      </c>
      <c r="AM353" s="72">
        <v>7</v>
      </c>
      <c r="AN353" s="77">
        <f t="shared" ref="AN353:AN361" si="2004">(AM353*$D353*$E353*$G353*$J353*$AN$12)</f>
        <v>302159.08800000005</v>
      </c>
      <c r="AO353" s="72"/>
      <c r="AP353" s="71">
        <f t="shared" ref="AP353:AP361" si="2005">(AO353*$D353*$E353*$G353*$I353*$AP$12)</f>
        <v>0</v>
      </c>
      <c r="AQ353" s="72"/>
      <c r="AR353" s="72">
        <f t="shared" ref="AR353:AR361" si="2006">(AQ353*$D353*$E353*$G353*$I353*$AR$12)</f>
        <v>0</v>
      </c>
      <c r="AS353" s="72">
        <v>10</v>
      </c>
      <c r="AT353" s="72">
        <f t="shared" ref="AT353:AT361" si="2007">(AS353*$D353*$E353*$G353*$I353*$AT$12)</f>
        <v>376063.8</v>
      </c>
      <c r="AU353" s="72">
        <v>0</v>
      </c>
      <c r="AV353" s="71">
        <f t="shared" ref="AV353:AV361" si="2008">(AU353*$D353*$E353*$G353*$I353*$AV$12)</f>
        <v>0</v>
      </c>
      <c r="AW353" s="72">
        <v>0</v>
      </c>
      <c r="AX353" s="71">
        <f t="shared" ref="AX353:AX361" si="2009">(AW353*$D353*$E353*$G353*$I353*$AX$12)</f>
        <v>0</v>
      </c>
      <c r="AY353" s="72">
        <v>0</v>
      </c>
      <c r="AZ353" s="71">
        <f t="shared" ref="AZ353:AZ361" si="2010">(AY353*$D353*$E353*$G353*$I353*$AZ$12)</f>
        <v>0</v>
      </c>
      <c r="BA353" s="72">
        <v>12</v>
      </c>
      <c r="BB353" s="71">
        <f t="shared" ref="BB353:BB361" si="2011">(BA353*$D353*$E353*$G353*$I353*$BB$12)</f>
        <v>431655.83999999997</v>
      </c>
      <c r="BC353" s="72"/>
      <c r="BD353" s="71">
        <f t="shared" ref="BD353:BD361" si="2012">(BC353*$D353*$E353*$G353*$I353*$BD$12)</f>
        <v>0</v>
      </c>
      <c r="BE353" s="72">
        <v>3</v>
      </c>
      <c r="BF353" s="71">
        <f t="shared" ref="BF353:BF361" si="2013">(BE353*$D353*$E353*$G353*$J353*$BF$12)</f>
        <v>117724.31999999999</v>
      </c>
      <c r="BG353" s="72">
        <v>13</v>
      </c>
      <c r="BH353" s="71">
        <f t="shared" ref="BH353:BH361" si="2014">(BG353*$D353*$E353*$G353*$J353*$BH$12)</f>
        <v>510138.72</v>
      </c>
      <c r="BI353" s="72"/>
      <c r="BJ353" s="71">
        <f t="shared" ref="BJ353:BJ361" si="2015">(BI353*$D353*$E353*$G353*$J353*$BJ$12)</f>
        <v>0</v>
      </c>
      <c r="BK353" s="72">
        <v>0</v>
      </c>
      <c r="BL353" s="71">
        <f t="shared" ref="BL353:BL361" si="2016">(BK353*$D353*$E353*$G353*$J353*$BL$12)</f>
        <v>0</v>
      </c>
      <c r="BM353" s="72">
        <v>32</v>
      </c>
      <c r="BN353" s="71">
        <f t="shared" ref="BN353:BN361" si="2017">(BM353*$D353*$E353*$G353*$J353*$BN$12)</f>
        <v>1381298.6879999998</v>
      </c>
      <c r="BO353" s="72">
        <v>3</v>
      </c>
      <c r="BP353" s="71">
        <f t="shared" ref="BP353:BP361" si="2018">(BO353*$D353*$E353*$G353*$J353*$BP$12)</f>
        <v>117724.31999999999</v>
      </c>
      <c r="BQ353" s="72">
        <v>21</v>
      </c>
      <c r="BR353" s="71">
        <f t="shared" ref="BR353:BR361" si="2019">(BQ353*$D353*$E353*$G353*$J353*$BR$12)</f>
        <v>1030087.8</v>
      </c>
      <c r="BS353" s="72">
        <v>15</v>
      </c>
      <c r="BT353" s="71">
        <f t="shared" ref="BT353:BT361" si="2020">(BS353*$D353*$E353*$G353*$J353*$BT$12)</f>
        <v>529759.43999999994</v>
      </c>
      <c r="BU353" s="72">
        <v>3</v>
      </c>
      <c r="BV353" s="71">
        <f t="shared" ref="BV353:BV361" si="2021">(BU353*$D353*$E353*$G353*$J353*$BV$12)</f>
        <v>147155.4</v>
      </c>
      <c r="BW353" s="72">
        <v>7</v>
      </c>
      <c r="BX353" s="71">
        <f t="shared" ref="BX353:BX361" si="2022">(BW353*$D353*$E353*$G353*$J353*$BX$12)</f>
        <v>274690.08</v>
      </c>
      <c r="BY353" s="72">
        <v>1</v>
      </c>
      <c r="BZ353" s="79">
        <f t="shared" ref="BZ353:BZ361" si="2023">(BY353*$D353*$E353*$G353*$J353*$BZ$12)</f>
        <v>39241.439999999995</v>
      </c>
      <c r="CA353" s="72">
        <v>0</v>
      </c>
      <c r="CB353" s="71">
        <f t="shared" ref="CB353:CB361" si="2024">(CA353*$D353*$E353*$G353*$I353*$CB$12)</f>
        <v>0</v>
      </c>
      <c r="CC353" s="72">
        <v>0</v>
      </c>
      <c r="CD353" s="71">
        <f t="shared" ref="CD353:CD361" si="2025">(CC353*$D353*$E353*$G353*$I353*$CD$12)</f>
        <v>0</v>
      </c>
      <c r="CE353" s="72">
        <v>0</v>
      </c>
      <c r="CF353" s="71">
        <f t="shared" ref="CF353:CF361" si="2026">(CE353*$D353*$E353*$G353*$I353*$CF$12)</f>
        <v>0</v>
      </c>
      <c r="CG353" s="72"/>
      <c r="CH353" s="72">
        <f t="shared" ref="CH353:CH361" si="2027">(CG353*$D353*$E353*$G353*$I353*$CH$12)</f>
        <v>0</v>
      </c>
      <c r="CI353" s="72"/>
      <c r="CJ353" s="71">
        <f t="shared" ref="CJ353:CJ361" si="2028">(CI353*$D353*$E353*$G353*$J353*$CJ$12)</f>
        <v>0</v>
      </c>
      <c r="CK353" s="72">
        <v>20</v>
      </c>
      <c r="CL353" s="71">
        <f t="shared" ref="CL353:CL361" si="2029">(CK353*$D353*$E353*$G353*$I353*$CL$12)</f>
        <v>457816.8</v>
      </c>
      <c r="CM353" s="72"/>
      <c r="CN353" s="71">
        <f t="shared" ref="CN353:CN361" si="2030">(CM353*$D353*$E353*$G353*$I353*$CN$12)</f>
        <v>0</v>
      </c>
      <c r="CO353" s="72">
        <v>2</v>
      </c>
      <c r="CP353" s="71">
        <f t="shared" ref="CP353:CP361" si="2031">(CO353*$D353*$E353*$G353*$I353*$CP$12)</f>
        <v>45781.679999999993</v>
      </c>
      <c r="CQ353" s="72"/>
      <c r="CR353" s="71">
        <f t="shared" ref="CR353:CR361" si="2032">(CQ353*$D353*$E353*$G353*$I353*$CR$12)</f>
        <v>0</v>
      </c>
      <c r="CS353" s="72">
        <v>4</v>
      </c>
      <c r="CT353" s="71">
        <f t="shared" ref="CT353:CT361" si="2033">(CS353*$D353*$E353*$G353*$I353*$CT$12)</f>
        <v>147809.42399999997</v>
      </c>
      <c r="CU353" s="72">
        <v>3</v>
      </c>
      <c r="CV353" s="71">
        <f t="shared" ref="CV353:CV361" si="2034">(CU353*$D353*$E353*$G353*$J353*$CV$12)</f>
        <v>117724.31999999999</v>
      </c>
      <c r="CW353" s="86">
        <v>0</v>
      </c>
      <c r="CX353" s="71">
        <f t="shared" ref="CX353:CX361" si="2035">(CW353*$D353*$E353*$G353*$J353*$CX$12)</f>
        <v>0</v>
      </c>
      <c r="CY353" s="72"/>
      <c r="CZ353" s="71">
        <f t="shared" ref="CZ353:CZ361" si="2036">(CY353*$D353*$E353*$G353*$I353*$CZ$12)</f>
        <v>0</v>
      </c>
      <c r="DA353" s="72"/>
      <c r="DB353" s="77">
        <f t="shared" ref="DB353:DB361" si="2037">(DA353*$D353*$E353*$G353*$J353*$DB$12)</f>
        <v>0</v>
      </c>
      <c r="DC353" s="72"/>
      <c r="DD353" s="71">
        <f t="shared" ref="DD353:DD361" si="2038">(DC353*$D353*$E353*$G353*$J353*$DD$12)</f>
        <v>0</v>
      </c>
      <c r="DE353" s="87"/>
      <c r="DF353" s="71">
        <f t="shared" ref="DF353:DF361" si="2039">(DE353*$D353*$E353*$G353*$J353*$DF$12)</f>
        <v>0</v>
      </c>
      <c r="DG353" s="72">
        <v>9</v>
      </c>
      <c r="DH353" s="71">
        <f t="shared" ref="DH353:DH361" si="2040">(DG353*$D353*$E353*$G353*$J353*$DH$12)</f>
        <v>399085.44479999994</v>
      </c>
      <c r="DI353" s="72">
        <v>1</v>
      </c>
      <c r="DJ353" s="71">
        <f t="shared" ref="DJ353:DJ361" si="2041">(DI353*$D353*$E353*$G353*$K353*$DJ$12)</f>
        <v>62506.007999999994</v>
      </c>
      <c r="DK353" s="72">
        <v>1</v>
      </c>
      <c r="DL353" s="79">
        <f t="shared" ref="DL353:DL361" si="2042">(DK353*$D353*$E353*$G353*$L353*$DL$12)</f>
        <v>72036.072</v>
      </c>
      <c r="DM353" s="81">
        <f t="shared" ref="DM353:DN361" si="2043">SUM(M353,O353,Q353,S353,U353,W353,Y353,AA353,AC353,AE353,AG353,AI353,AK353,AO353,AQ353,CE353,AS353,AU353,AW353,AY353,BA353,CI353,BC353,BE353,BG353,BK353,AM353,BM353,BO353,BQ353,BS353,BU353,BW353,BY353,CA353,CC353,CG353,CK353,CM353,CO353,CQ353,CS353,CU353,CW353,BI353,CY353,DA353,DC353,DE353,DG353,DI353,DK353)</f>
        <v>304</v>
      </c>
      <c r="DN353" s="79">
        <f t="shared" si="2043"/>
        <v>11488529.524800003</v>
      </c>
    </row>
    <row r="354" spans="1:118" ht="15.75" customHeight="1" x14ac:dyDescent="0.25">
      <c r="A354" s="82"/>
      <c r="B354" s="83">
        <v>306</v>
      </c>
      <c r="C354" s="65" t="s">
        <v>478</v>
      </c>
      <c r="D354" s="66">
        <v>22900</v>
      </c>
      <c r="E354" s="84">
        <v>1.49</v>
      </c>
      <c r="F354" s="84"/>
      <c r="G354" s="67">
        <v>1</v>
      </c>
      <c r="H354" s="68"/>
      <c r="I354" s="66">
        <v>1.4</v>
      </c>
      <c r="J354" s="66">
        <v>1.68</v>
      </c>
      <c r="K354" s="66">
        <v>2.23</v>
      </c>
      <c r="L354" s="69">
        <v>2.57</v>
      </c>
      <c r="M354" s="72">
        <v>633</v>
      </c>
      <c r="N354" s="71">
        <f t="shared" si="1987"/>
        <v>33261833.220000003</v>
      </c>
      <c r="O354" s="72">
        <f>30-13</f>
        <v>17</v>
      </c>
      <c r="P354" s="72">
        <f t="shared" si="1992"/>
        <v>893287.78</v>
      </c>
      <c r="Q354" s="72"/>
      <c r="R354" s="71">
        <f t="shared" si="1993"/>
        <v>0</v>
      </c>
      <c r="S354" s="72"/>
      <c r="T354" s="71">
        <f t="shared" si="1994"/>
        <v>0</v>
      </c>
      <c r="U354" s="72"/>
      <c r="V354" s="71">
        <f t="shared" si="1995"/>
        <v>0</v>
      </c>
      <c r="W354" s="72"/>
      <c r="X354" s="71">
        <f t="shared" si="1996"/>
        <v>0</v>
      </c>
      <c r="Y354" s="72"/>
      <c r="Z354" s="71">
        <f t="shared" si="1997"/>
        <v>0</v>
      </c>
      <c r="AA354" s="72"/>
      <c r="AB354" s="71">
        <f t="shared" si="1998"/>
        <v>0</v>
      </c>
      <c r="AC354" s="72">
        <v>150</v>
      </c>
      <c r="AD354" s="71">
        <f t="shared" si="1999"/>
        <v>7881951.0000000009</v>
      </c>
      <c r="AE354" s="72"/>
      <c r="AF354" s="71">
        <f t="shared" si="2000"/>
        <v>0</v>
      </c>
      <c r="AG354" s="74"/>
      <c r="AH354" s="71">
        <f t="shared" si="2001"/>
        <v>0</v>
      </c>
      <c r="AI354" s="72">
        <v>130</v>
      </c>
      <c r="AJ354" s="71">
        <f t="shared" si="2002"/>
        <v>6831024.2000000002</v>
      </c>
      <c r="AK354" s="86"/>
      <c r="AL354" s="71">
        <f t="shared" si="2003"/>
        <v>0</v>
      </c>
      <c r="AM354" s="72">
        <v>27</v>
      </c>
      <c r="AN354" s="77">
        <f t="shared" si="2004"/>
        <v>1702501.4160000002</v>
      </c>
      <c r="AO354" s="72"/>
      <c r="AP354" s="71">
        <f t="shared" si="2005"/>
        <v>0</v>
      </c>
      <c r="AQ354" s="72">
        <v>1</v>
      </c>
      <c r="AR354" s="72">
        <f t="shared" si="2006"/>
        <v>42992.46</v>
      </c>
      <c r="AS354" s="72">
        <f>200-45</f>
        <v>155</v>
      </c>
      <c r="AT354" s="72">
        <f t="shared" si="2007"/>
        <v>8514895.5499999989</v>
      </c>
      <c r="AU354" s="72"/>
      <c r="AV354" s="71">
        <f t="shared" si="2008"/>
        <v>0</v>
      </c>
      <c r="AW354" s="72"/>
      <c r="AX354" s="71">
        <f t="shared" si="2009"/>
        <v>0</v>
      </c>
      <c r="AY354" s="72"/>
      <c r="AZ354" s="71">
        <f t="shared" si="2010"/>
        <v>0</v>
      </c>
      <c r="BA354" s="72">
        <v>12</v>
      </c>
      <c r="BB354" s="71">
        <f t="shared" si="2011"/>
        <v>630556.07999999996</v>
      </c>
      <c r="BC354" s="72">
        <v>11</v>
      </c>
      <c r="BD354" s="71">
        <f t="shared" si="2012"/>
        <v>578009.74000000011</v>
      </c>
      <c r="BE354" s="72">
        <v>9</v>
      </c>
      <c r="BF354" s="71">
        <f t="shared" si="2013"/>
        <v>515909.51999999996</v>
      </c>
      <c r="BG354" s="72">
        <v>317</v>
      </c>
      <c r="BH354" s="71">
        <f t="shared" si="2014"/>
        <v>18171479.759999998</v>
      </c>
      <c r="BI354" s="72"/>
      <c r="BJ354" s="71">
        <f t="shared" si="2015"/>
        <v>0</v>
      </c>
      <c r="BK354" s="72"/>
      <c r="BL354" s="71">
        <f t="shared" si="2016"/>
        <v>0</v>
      </c>
      <c r="BM354" s="72">
        <f>303-40</f>
        <v>263</v>
      </c>
      <c r="BN354" s="71">
        <f t="shared" si="2017"/>
        <v>16583624.903999999</v>
      </c>
      <c r="BO354" s="72">
        <v>72</v>
      </c>
      <c r="BP354" s="71">
        <f t="shared" si="2018"/>
        <v>4127276.1599999997</v>
      </c>
      <c r="BQ354" s="72">
        <v>16</v>
      </c>
      <c r="BR354" s="71">
        <f t="shared" si="2019"/>
        <v>1146465.6000000001</v>
      </c>
      <c r="BS354" s="72">
        <v>73</v>
      </c>
      <c r="BT354" s="71">
        <f t="shared" si="2020"/>
        <v>3766139.4959999998</v>
      </c>
      <c r="BU354" s="72">
        <v>133</v>
      </c>
      <c r="BV354" s="71">
        <f t="shared" si="2021"/>
        <v>9529995.2999999989</v>
      </c>
      <c r="BW354" s="72">
        <v>88</v>
      </c>
      <c r="BX354" s="71">
        <f t="shared" si="2022"/>
        <v>5044448.6399999997</v>
      </c>
      <c r="BY354" s="72">
        <v>69</v>
      </c>
      <c r="BZ354" s="79">
        <f t="shared" si="2023"/>
        <v>3955306.32</v>
      </c>
      <c r="CA354" s="72"/>
      <c r="CB354" s="71">
        <f t="shared" si="2024"/>
        <v>0</v>
      </c>
      <c r="CC354" s="72"/>
      <c r="CD354" s="71">
        <f t="shared" si="2025"/>
        <v>0</v>
      </c>
      <c r="CE354" s="72"/>
      <c r="CF354" s="71">
        <f t="shared" si="2026"/>
        <v>0</v>
      </c>
      <c r="CG354" s="72"/>
      <c r="CH354" s="72">
        <f t="shared" si="2027"/>
        <v>0</v>
      </c>
      <c r="CI354" s="72"/>
      <c r="CJ354" s="71">
        <f t="shared" si="2028"/>
        <v>0</v>
      </c>
      <c r="CK354" s="72">
        <v>13</v>
      </c>
      <c r="CL354" s="71">
        <f t="shared" si="2029"/>
        <v>434701.53999999992</v>
      </c>
      <c r="CM354" s="72"/>
      <c r="CN354" s="71">
        <f t="shared" si="2030"/>
        <v>0</v>
      </c>
      <c r="CO354" s="72">
        <v>160</v>
      </c>
      <c r="CP354" s="71">
        <f t="shared" si="2031"/>
        <v>5350172.7999999989</v>
      </c>
      <c r="CQ354" s="72">
        <v>13</v>
      </c>
      <c r="CR354" s="71">
        <f t="shared" si="2032"/>
        <v>701732.48599999992</v>
      </c>
      <c r="CS354" s="72">
        <v>74</v>
      </c>
      <c r="CT354" s="71">
        <f t="shared" si="2033"/>
        <v>3994477.2279999992</v>
      </c>
      <c r="CU354" s="72">
        <v>5</v>
      </c>
      <c r="CV354" s="71">
        <f t="shared" si="2034"/>
        <v>286616.39999999997</v>
      </c>
      <c r="CW354" s="86"/>
      <c r="CX354" s="71">
        <f t="shared" si="2035"/>
        <v>0</v>
      </c>
      <c r="CY354" s="72"/>
      <c r="CZ354" s="71">
        <f t="shared" si="2036"/>
        <v>0</v>
      </c>
      <c r="DA354" s="72"/>
      <c r="DB354" s="77">
        <f t="shared" si="2037"/>
        <v>0</v>
      </c>
      <c r="DC354" s="72">
        <v>25</v>
      </c>
      <c r="DD354" s="71">
        <f t="shared" si="2038"/>
        <v>1433082</v>
      </c>
      <c r="DE354" s="87"/>
      <c r="DF354" s="71">
        <f t="shared" si="2039"/>
        <v>0</v>
      </c>
      <c r="DG354" s="72">
        <v>96</v>
      </c>
      <c r="DH354" s="71">
        <f t="shared" si="2040"/>
        <v>6218429.4143999992</v>
      </c>
      <c r="DI354" s="72">
        <v>1</v>
      </c>
      <c r="DJ354" s="71">
        <f t="shared" si="2041"/>
        <v>91307.796000000002</v>
      </c>
      <c r="DK354" s="72">
        <v>20</v>
      </c>
      <c r="DL354" s="79">
        <f t="shared" si="2042"/>
        <v>2104583.2799999998</v>
      </c>
      <c r="DM354" s="81">
        <f t="shared" si="2043"/>
        <v>2583</v>
      </c>
      <c r="DN354" s="79">
        <f t="shared" si="2043"/>
        <v>143792800.09040001</v>
      </c>
    </row>
    <row r="355" spans="1:118" ht="15.75" customHeight="1" x14ac:dyDescent="0.25">
      <c r="A355" s="82"/>
      <c r="B355" s="83">
        <v>307</v>
      </c>
      <c r="C355" s="65" t="s">
        <v>479</v>
      </c>
      <c r="D355" s="66">
        <v>22900</v>
      </c>
      <c r="E355" s="84">
        <v>2.14</v>
      </c>
      <c r="F355" s="84"/>
      <c r="G355" s="67">
        <v>1</v>
      </c>
      <c r="H355" s="68"/>
      <c r="I355" s="66">
        <v>1.4</v>
      </c>
      <c r="J355" s="66">
        <v>1.68</v>
      </c>
      <c r="K355" s="66">
        <v>2.23</v>
      </c>
      <c r="L355" s="69">
        <v>2.57</v>
      </c>
      <c r="M355" s="72">
        <v>5</v>
      </c>
      <c r="N355" s="71">
        <f t="shared" si="1987"/>
        <v>377346.2</v>
      </c>
      <c r="O355" s="72">
        <v>5</v>
      </c>
      <c r="P355" s="72">
        <f t="shared" si="1992"/>
        <v>377346.2</v>
      </c>
      <c r="Q355" s="72"/>
      <c r="R355" s="71">
        <f t="shared" si="1993"/>
        <v>0</v>
      </c>
      <c r="S355" s="72"/>
      <c r="T355" s="71">
        <f t="shared" si="1994"/>
        <v>0</v>
      </c>
      <c r="U355" s="72"/>
      <c r="V355" s="71">
        <f t="shared" si="1995"/>
        <v>0</v>
      </c>
      <c r="W355" s="72"/>
      <c r="X355" s="71">
        <f t="shared" si="1996"/>
        <v>0</v>
      </c>
      <c r="Y355" s="72"/>
      <c r="Z355" s="71">
        <f t="shared" si="1997"/>
        <v>0</v>
      </c>
      <c r="AA355" s="72"/>
      <c r="AB355" s="71">
        <f t="shared" si="1998"/>
        <v>0</v>
      </c>
      <c r="AC355" s="72">
        <v>1</v>
      </c>
      <c r="AD355" s="71">
        <f t="shared" si="1999"/>
        <v>75469.240000000005</v>
      </c>
      <c r="AE355" s="72"/>
      <c r="AF355" s="71">
        <f t="shared" si="2000"/>
        <v>0</v>
      </c>
      <c r="AG355" s="74"/>
      <c r="AH355" s="71">
        <f t="shared" si="2001"/>
        <v>0</v>
      </c>
      <c r="AI355" s="72"/>
      <c r="AJ355" s="71">
        <f t="shared" si="2002"/>
        <v>0</v>
      </c>
      <c r="AK355" s="86"/>
      <c r="AL355" s="71">
        <f t="shared" si="2003"/>
        <v>0</v>
      </c>
      <c r="AM355" s="72"/>
      <c r="AN355" s="77">
        <f t="shared" si="2004"/>
        <v>0</v>
      </c>
      <c r="AO355" s="72"/>
      <c r="AP355" s="71">
        <f t="shared" si="2005"/>
        <v>0</v>
      </c>
      <c r="AQ355" s="72"/>
      <c r="AR355" s="72">
        <f t="shared" si="2006"/>
        <v>0</v>
      </c>
      <c r="AS355" s="72"/>
      <c r="AT355" s="72">
        <f t="shared" si="2007"/>
        <v>0</v>
      </c>
      <c r="AU355" s="72"/>
      <c r="AV355" s="71">
        <f t="shared" si="2008"/>
        <v>0</v>
      </c>
      <c r="AW355" s="72"/>
      <c r="AX355" s="71">
        <f t="shared" si="2009"/>
        <v>0</v>
      </c>
      <c r="AY355" s="72"/>
      <c r="AZ355" s="71">
        <f t="shared" si="2010"/>
        <v>0</v>
      </c>
      <c r="BA355" s="72"/>
      <c r="BB355" s="71">
        <f t="shared" si="2011"/>
        <v>0</v>
      </c>
      <c r="BC355" s="72"/>
      <c r="BD355" s="71">
        <f t="shared" si="2012"/>
        <v>0</v>
      </c>
      <c r="BE355" s="72"/>
      <c r="BF355" s="71">
        <f t="shared" si="2013"/>
        <v>0</v>
      </c>
      <c r="BG355" s="72"/>
      <c r="BH355" s="71">
        <f t="shared" si="2014"/>
        <v>0</v>
      </c>
      <c r="BI355" s="72"/>
      <c r="BJ355" s="71">
        <f t="shared" si="2015"/>
        <v>0</v>
      </c>
      <c r="BK355" s="72"/>
      <c r="BL355" s="71">
        <f t="shared" si="2016"/>
        <v>0</v>
      </c>
      <c r="BM355" s="72"/>
      <c r="BN355" s="71">
        <f t="shared" si="2017"/>
        <v>0</v>
      </c>
      <c r="BO355" s="72"/>
      <c r="BP355" s="71">
        <f t="shared" si="2018"/>
        <v>0</v>
      </c>
      <c r="BQ355" s="72"/>
      <c r="BR355" s="71">
        <f t="shared" si="2019"/>
        <v>0</v>
      </c>
      <c r="BS355" s="72"/>
      <c r="BT355" s="71">
        <f t="shared" si="2020"/>
        <v>0</v>
      </c>
      <c r="BU355" s="72"/>
      <c r="BV355" s="71">
        <f t="shared" si="2021"/>
        <v>0</v>
      </c>
      <c r="BW355" s="72"/>
      <c r="BX355" s="71">
        <f t="shared" si="2022"/>
        <v>0</v>
      </c>
      <c r="BY355" s="72">
        <v>1</v>
      </c>
      <c r="BZ355" s="79">
        <f t="shared" si="2023"/>
        <v>82330.080000000002</v>
      </c>
      <c r="CA355" s="72"/>
      <c r="CB355" s="71">
        <f t="shared" si="2024"/>
        <v>0</v>
      </c>
      <c r="CC355" s="72"/>
      <c r="CD355" s="71">
        <f t="shared" si="2025"/>
        <v>0</v>
      </c>
      <c r="CE355" s="72"/>
      <c r="CF355" s="71">
        <f t="shared" si="2026"/>
        <v>0</v>
      </c>
      <c r="CG355" s="72"/>
      <c r="CH355" s="72">
        <f t="shared" si="2027"/>
        <v>0</v>
      </c>
      <c r="CI355" s="72"/>
      <c r="CJ355" s="71">
        <f t="shared" si="2028"/>
        <v>0</v>
      </c>
      <c r="CK355" s="72"/>
      <c r="CL355" s="71">
        <f t="shared" si="2029"/>
        <v>0</v>
      </c>
      <c r="CM355" s="72"/>
      <c r="CN355" s="71">
        <f t="shared" si="2030"/>
        <v>0</v>
      </c>
      <c r="CO355" s="72"/>
      <c r="CP355" s="71">
        <f t="shared" si="2031"/>
        <v>0</v>
      </c>
      <c r="CQ355" s="72"/>
      <c r="CR355" s="71">
        <f t="shared" si="2032"/>
        <v>0</v>
      </c>
      <c r="CS355" s="72"/>
      <c r="CT355" s="71">
        <f t="shared" si="2033"/>
        <v>0</v>
      </c>
      <c r="CU355" s="72"/>
      <c r="CV355" s="71">
        <f t="shared" si="2034"/>
        <v>0</v>
      </c>
      <c r="CW355" s="86"/>
      <c r="CX355" s="71">
        <f t="shared" si="2035"/>
        <v>0</v>
      </c>
      <c r="CY355" s="72"/>
      <c r="CZ355" s="71">
        <f t="shared" si="2036"/>
        <v>0</v>
      </c>
      <c r="DA355" s="72"/>
      <c r="DB355" s="77">
        <f t="shared" si="2037"/>
        <v>0</v>
      </c>
      <c r="DC355" s="72"/>
      <c r="DD355" s="71">
        <f t="shared" si="2038"/>
        <v>0</v>
      </c>
      <c r="DE355" s="87"/>
      <c r="DF355" s="71">
        <f t="shared" si="2039"/>
        <v>0</v>
      </c>
      <c r="DG355" s="72"/>
      <c r="DH355" s="71">
        <f t="shared" si="2040"/>
        <v>0</v>
      </c>
      <c r="DI355" s="72"/>
      <c r="DJ355" s="71">
        <f t="shared" si="2041"/>
        <v>0</v>
      </c>
      <c r="DK355" s="72"/>
      <c r="DL355" s="79">
        <f t="shared" si="2042"/>
        <v>0</v>
      </c>
      <c r="DM355" s="81">
        <f t="shared" si="2043"/>
        <v>12</v>
      </c>
      <c r="DN355" s="79">
        <f t="shared" si="2043"/>
        <v>912491.72</v>
      </c>
    </row>
    <row r="356" spans="1:118" ht="27.75" customHeight="1" x14ac:dyDescent="0.25">
      <c r="A356" s="82"/>
      <c r="B356" s="83">
        <v>308</v>
      </c>
      <c r="C356" s="65" t="s">
        <v>480</v>
      </c>
      <c r="D356" s="66">
        <v>22900</v>
      </c>
      <c r="E356" s="84">
        <v>1.25</v>
      </c>
      <c r="F356" s="84"/>
      <c r="G356" s="67">
        <v>1</v>
      </c>
      <c r="H356" s="68"/>
      <c r="I356" s="66">
        <v>1.4</v>
      </c>
      <c r="J356" s="66">
        <v>1.68</v>
      </c>
      <c r="K356" s="66">
        <v>2.23</v>
      </c>
      <c r="L356" s="69">
        <v>2.57</v>
      </c>
      <c r="M356" s="72">
        <v>150</v>
      </c>
      <c r="N356" s="71">
        <f>(M356*$D356*$E356*$G356*$I356*$N$12)</f>
        <v>6612375.0000000009</v>
      </c>
      <c r="O356" s="72">
        <v>1</v>
      </c>
      <c r="P356" s="72">
        <f t="shared" si="1992"/>
        <v>44082.5</v>
      </c>
      <c r="Q356" s="72"/>
      <c r="R356" s="71">
        <f t="shared" si="1993"/>
        <v>0</v>
      </c>
      <c r="S356" s="72"/>
      <c r="T356" s="71">
        <f t="shared" si="1994"/>
        <v>0</v>
      </c>
      <c r="U356" s="72"/>
      <c r="V356" s="71">
        <f t="shared" si="1995"/>
        <v>0</v>
      </c>
      <c r="W356" s="72">
        <v>0</v>
      </c>
      <c r="X356" s="71">
        <f t="shared" si="1996"/>
        <v>0</v>
      </c>
      <c r="Y356" s="72"/>
      <c r="Z356" s="71">
        <f t="shared" si="1997"/>
        <v>0</v>
      </c>
      <c r="AA356" s="72">
        <v>0</v>
      </c>
      <c r="AB356" s="71">
        <f t="shared" si="1998"/>
        <v>0</v>
      </c>
      <c r="AC356" s="72">
        <v>3</v>
      </c>
      <c r="AD356" s="71">
        <f t="shared" si="1999"/>
        <v>132247.5</v>
      </c>
      <c r="AE356" s="72">
        <v>0</v>
      </c>
      <c r="AF356" s="71">
        <f t="shared" si="2000"/>
        <v>0</v>
      </c>
      <c r="AG356" s="74"/>
      <c r="AH356" s="71">
        <f t="shared" si="2001"/>
        <v>0</v>
      </c>
      <c r="AI356" s="72">
        <v>4</v>
      </c>
      <c r="AJ356" s="71">
        <f t="shared" si="2002"/>
        <v>176330</v>
      </c>
      <c r="AK356" s="86">
        <v>0</v>
      </c>
      <c r="AL356" s="71">
        <f t="shared" si="2003"/>
        <v>0</v>
      </c>
      <c r="AM356" s="72"/>
      <c r="AN356" s="77">
        <f t="shared" si="2004"/>
        <v>0</v>
      </c>
      <c r="AO356" s="72"/>
      <c r="AP356" s="71">
        <f t="shared" si="2005"/>
        <v>0</v>
      </c>
      <c r="AQ356" s="72"/>
      <c r="AR356" s="72">
        <f t="shared" si="2006"/>
        <v>0</v>
      </c>
      <c r="AS356" s="72"/>
      <c r="AT356" s="72">
        <f t="shared" si="2007"/>
        <v>0</v>
      </c>
      <c r="AU356" s="72">
        <v>0</v>
      </c>
      <c r="AV356" s="71">
        <f t="shared" si="2008"/>
        <v>0</v>
      </c>
      <c r="AW356" s="72">
        <v>0</v>
      </c>
      <c r="AX356" s="71">
        <f t="shared" si="2009"/>
        <v>0</v>
      </c>
      <c r="AY356" s="72">
        <v>0</v>
      </c>
      <c r="AZ356" s="71">
        <f t="shared" si="2010"/>
        <v>0</v>
      </c>
      <c r="BA356" s="72"/>
      <c r="BB356" s="71">
        <f t="shared" si="2011"/>
        <v>0</v>
      </c>
      <c r="BC356" s="72"/>
      <c r="BD356" s="71">
        <f t="shared" si="2012"/>
        <v>0</v>
      </c>
      <c r="BE356" s="72">
        <v>2</v>
      </c>
      <c r="BF356" s="71">
        <f t="shared" si="2013"/>
        <v>96180</v>
      </c>
      <c r="BG356" s="72">
        <v>11</v>
      </c>
      <c r="BH356" s="71">
        <f t="shared" si="2014"/>
        <v>528990</v>
      </c>
      <c r="BI356" s="72"/>
      <c r="BJ356" s="71">
        <f t="shared" si="2015"/>
        <v>0</v>
      </c>
      <c r="BK356" s="72">
        <v>0</v>
      </c>
      <c r="BL356" s="71">
        <f t="shared" si="2016"/>
        <v>0</v>
      </c>
      <c r="BM356" s="72">
        <v>1</v>
      </c>
      <c r="BN356" s="71">
        <f t="shared" si="2017"/>
        <v>52899.000000000007</v>
      </c>
      <c r="BO356" s="72"/>
      <c r="BP356" s="71">
        <f t="shared" si="2018"/>
        <v>0</v>
      </c>
      <c r="BQ356" s="72">
        <v>1</v>
      </c>
      <c r="BR356" s="71">
        <f t="shared" si="2019"/>
        <v>60112.5</v>
      </c>
      <c r="BS356" s="72">
        <v>1</v>
      </c>
      <c r="BT356" s="71">
        <f t="shared" si="2020"/>
        <v>43281</v>
      </c>
      <c r="BU356" s="72">
        <v>16</v>
      </c>
      <c r="BV356" s="71">
        <f t="shared" si="2021"/>
        <v>961800</v>
      </c>
      <c r="BW356" s="72">
        <v>12</v>
      </c>
      <c r="BX356" s="71">
        <f t="shared" si="2022"/>
        <v>577080</v>
      </c>
      <c r="BY356" s="72">
        <v>4</v>
      </c>
      <c r="BZ356" s="79">
        <f t="shared" si="2023"/>
        <v>192360</v>
      </c>
      <c r="CA356" s="72">
        <v>0</v>
      </c>
      <c r="CB356" s="71">
        <f t="shared" si="2024"/>
        <v>0</v>
      </c>
      <c r="CC356" s="72"/>
      <c r="CD356" s="71">
        <f t="shared" si="2025"/>
        <v>0</v>
      </c>
      <c r="CE356" s="72">
        <v>0</v>
      </c>
      <c r="CF356" s="71">
        <f t="shared" si="2026"/>
        <v>0</v>
      </c>
      <c r="CG356" s="72"/>
      <c r="CH356" s="72">
        <f t="shared" si="2027"/>
        <v>0</v>
      </c>
      <c r="CI356" s="72"/>
      <c r="CJ356" s="71">
        <f t="shared" si="2028"/>
        <v>0</v>
      </c>
      <c r="CK356" s="72"/>
      <c r="CL356" s="71">
        <f t="shared" si="2029"/>
        <v>0</v>
      </c>
      <c r="CM356" s="72"/>
      <c r="CN356" s="71">
        <f t="shared" si="2030"/>
        <v>0</v>
      </c>
      <c r="CO356" s="72"/>
      <c r="CP356" s="71">
        <f t="shared" si="2031"/>
        <v>0</v>
      </c>
      <c r="CQ356" s="72"/>
      <c r="CR356" s="71">
        <f t="shared" si="2032"/>
        <v>0</v>
      </c>
      <c r="CS356" s="72"/>
      <c r="CT356" s="71">
        <f t="shared" si="2033"/>
        <v>0</v>
      </c>
      <c r="CU356" s="72">
        <v>0</v>
      </c>
      <c r="CV356" s="71">
        <f t="shared" si="2034"/>
        <v>0</v>
      </c>
      <c r="CW356" s="86">
        <v>0</v>
      </c>
      <c r="CX356" s="71">
        <f t="shared" si="2035"/>
        <v>0</v>
      </c>
      <c r="CY356" s="72"/>
      <c r="CZ356" s="71">
        <f t="shared" si="2036"/>
        <v>0</v>
      </c>
      <c r="DA356" s="72">
        <v>0</v>
      </c>
      <c r="DB356" s="77">
        <f t="shared" si="2037"/>
        <v>0</v>
      </c>
      <c r="DC356" s="72">
        <v>5</v>
      </c>
      <c r="DD356" s="71">
        <f t="shared" si="2038"/>
        <v>240450</v>
      </c>
      <c r="DE356" s="87"/>
      <c r="DF356" s="71">
        <f t="shared" si="2039"/>
        <v>0</v>
      </c>
      <c r="DG356" s="72"/>
      <c r="DH356" s="71">
        <f t="shared" si="2040"/>
        <v>0</v>
      </c>
      <c r="DI356" s="72"/>
      <c r="DJ356" s="71">
        <f t="shared" si="2041"/>
        <v>0</v>
      </c>
      <c r="DK356" s="72">
        <v>1</v>
      </c>
      <c r="DL356" s="79">
        <f t="shared" si="2042"/>
        <v>88279.5</v>
      </c>
      <c r="DM356" s="81">
        <f t="shared" si="2043"/>
        <v>212</v>
      </c>
      <c r="DN356" s="79">
        <f t="shared" si="2043"/>
        <v>9806467</v>
      </c>
    </row>
    <row r="357" spans="1:118" ht="27.75" customHeight="1" x14ac:dyDescent="0.25">
      <c r="A357" s="82"/>
      <c r="B357" s="83">
        <v>309</v>
      </c>
      <c r="C357" s="65" t="s">
        <v>481</v>
      </c>
      <c r="D357" s="66">
        <v>22900</v>
      </c>
      <c r="E357" s="84">
        <v>2.76</v>
      </c>
      <c r="F357" s="84"/>
      <c r="G357" s="67">
        <v>1</v>
      </c>
      <c r="H357" s="68"/>
      <c r="I357" s="66">
        <v>1.4</v>
      </c>
      <c r="J357" s="66">
        <v>1.68</v>
      </c>
      <c r="K357" s="66">
        <v>2.23</v>
      </c>
      <c r="L357" s="69">
        <v>2.57</v>
      </c>
      <c r="M357" s="72">
        <v>14</v>
      </c>
      <c r="N357" s="71">
        <f t="shared" si="1987"/>
        <v>1362678.2399999998</v>
      </c>
      <c r="O357" s="72">
        <v>0</v>
      </c>
      <c r="P357" s="72">
        <f t="shared" si="1992"/>
        <v>0</v>
      </c>
      <c r="Q357" s="72"/>
      <c r="R357" s="71">
        <f t="shared" si="1993"/>
        <v>0</v>
      </c>
      <c r="S357" s="72"/>
      <c r="T357" s="71">
        <f t="shared" si="1994"/>
        <v>0</v>
      </c>
      <c r="U357" s="72">
        <v>4</v>
      </c>
      <c r="V357" s="71">
        <f t="shared" si="1995"/>
        <v>389336.64</v>
      </c>
      <c r="W357" s="72"/>
      <c r="X357" s="71">
        <f t="shared" si="1996"/>
        <v>0</v>
      </c>
      <c r="Y357" s="72"/>
      <c r="Z357" s="71">
        <f t="shared" si="1997"/>
        <v>0</v>
      </c>
      <c r="AA357" s="72"/>
      <c r="AB357" s="71">
        <f t="shared" si="1998"/>
        <v>0</v>
      </c>
      <c r="AC357" s="72"/>
      <c r="AD357" s="71">
        <f t="shared" si="1999"/>
        <v>0</v>
      </c>
      <c r="AE357" s="72"/>
      <c r="AF357" s="71">
        <f t="shared" si="2000"/>
        <v>0</v>
      </c>
      <c r="AG357" s="74"/>
      <c r="AH357" s="71">
        <f t="shared" si="2001"/>
        <v>0</v>
      </c>
      <c r="AI357" s="72"/>
      <c r="AJ357" s="71">
        <f t="shared" si="2002"/>
        <v>0</v>
      </c>
      <c r="AK357" s="86">
        <v>0</v>
      </c>
      <c r="AL357" s="71">
        <f t="shared" si="2003"/>
        <v>0</v>
      </c>
      <c r="AM357" s="72"/>
      <c r="AN357" s="77">
        <f t="shared" si="2004"/>
        <v>0</v>
      </c>
      <c r="AO357" s="72"/>
      <c r="AP357" s="71">
        <f t="shared" si="2005"/>
        <v>0</v>
      </c>
      <c r="AQ357" s="72"/>
      <c r="AR357" s="72">
        <f t="shared" si="2006"/>
        <v>0</v>
      </c>
      <c r="AS357" s="72"/>
      <c r="AT357" s="72">
        <f t="shared" si="2007"/>
        <v>0</v>
      </c>
      <c r="AU357" s="72"/>
      <c r="AV357" s="71">
        <f t="shared" si="2008"/>
        <v>0</v>
      </c>
      <c r="AW357" s="72"/>
      <c r="AX357" s="71">
        <f t="shared" si="2009"/>
        <v>0</v>
      </c>
      <c r="AY357" s="72"/>
      <c r="AZ357" s="71">
        <f t="shared" si="2010"/>
        <v>0</v>
      </c>
      <c r="BA357" s="72"/>
      <c r="BB357" s="71">
        <f t="shared" si="2011"/>
        <v>0</v>
      </c>
      <c r="BC357" s="72"/>
      <c r="BD357" s="71">
        <f t="shared" si="2012"/>
        <v>0</v>
      </c>
      <c r="BE357" s="72"/>
      <c r="BF357" s="71">
        <f t="shared" si="2013"/>
        <v>0</v>
      </c>
      <c r="BG357" s="72"/>
      <c r="BH357" s="71">
        <f t="shared" si="2014"/>
        <v>0</v>
      </c>
      <c r="BI357" s="72"/>
      <c r="BJ357" s="71">
        <f t="shared" si="2015"/>
        <v>0</v>
      </c>
      <c r="BK357" s="72"/>
      <c r="BL357" s="71">
        <f t="shared" si="2016"/>
        <v>0</v>
      </c>
      <c r="BM357" s="72"/>
      <c r="BN357" s="71">
        <f t="shared" si="2017"/>
        <v>0</v>
      </c>
      <c r="BO357" s="72">
        <v>1</v>
      </c>
      <c r="BP357" s="71">
        <f t="shared" si="2018"/>
        <v>106182.71999999999</v>
      </c>
      <c r="BQ357" s="72"/>
      <c r="BR357" s="71">
        <f t="shared" si="2019"/>
        <v>0</v>
      </c>
      <c r="BS357" s="72"/>
      <c r="BT357" s="71">
        <f t="shared" si="2020"/>
        <v>0</v>
      </c>
      <c r="BU357" s="72"/>
      <c r="BV357" s="71">
        <f t="shared" si="2021"/>
        <v>0</v>
      </c>
      <c r="BW357" s="72"/>
      <c r="BX357" s="71">
        <f t="shared" si="2022"/>
        <v>0</v>
      </c>
      <c r="BY357" s="72"/>
      <c r="BZ357" s="79">
        <f t="shared" si="2023"/>
        <v>0</v>
      </c>
      <c r="CA357" s="72"/>
      <c r="CB357" s="71">
        <f t="shared" si="2024"/>
        <v>0</v>
      </c>
      <c r="CC357" s="72"/>
      <c r="CD357" s="71">
        <f t="shared" si="2025"/>
        <v>0</v>
      </c>
      <c r="CE357" s="72"/>
      <c r="CF357" s="71">
        <f t="shared" si="2026"/>
        <v>0</v>
      </c>
      <c r="CG357" s="72"/>
      <c r="CH357" s="72">
        <f t="shared" si="2027"/>
        <v>0</v>
      </c>
      <c r="CI357" s="72"/>
      <c r="CJ357" s="71">
        <f t="shared" si="2028"/>
        <v>0</v>
      </c>
      <c r="CK357" s="72"/>
      <c r="CL357" s="71">
        <f t="shared" si="2029"/>
        <v>0</v>
      </c>
      <c r="CM357" s="72"/>
      <c r="CN357" s="71">
        <f t="shared" si="2030"/>
        <v>0</v>
      </c>
      <c r="CO357" s="72"/>
      <c r="CP357" s="71">
        <f t="shared" si="2031"/>
        <v>0</v>
      </c>
      <c r="CQ357" s="72"/>
      <c r="CR357" s="71">
        <f t="shared" si="2032"/>
        <v>0</v>
      </c>
      <c r="CS357" s="72"/>
      <c r="CT357" s="71">
        <f t="shared" si="2033"/>
        <v>0</v>
      </c>
      <c r="CU357" s="72"/>
      <c r="CV357" s="71">
        <f t="shared" si="2034"/>
        <v>0</v>
      </c>
      <c r="CW357" s="86">
        <v>0</v>
      </c>
      <c r="CX357" s="71">
        <f t="shared" si="2035"/>
        <v>0</v>
      </c>
      <c r="CY357" s="72"/>
      <c r="CZ357" s="71">
        <f t="shared" si="2036"/>
        <v>0</v>
      </c>
      <c r="DA357" s="72"/>
      <c r="DB357" s="77">
        <f t="shared" si="2037"/>
        <v>0</v>
      </c>
      <c r="DC357" s="72"/>
      <c r="DD357" s="71">
        <f t="shared" si="2038"/>
        <v>0</v>
      </c>
      <c r="DE357" s="87"/>
      <c r="DF357" s="71">
        <f t="shared" si="2039"/>
        <v>0</v>
      </c>
      <c r="DG357" s="72"/>
      <c r="DH357" s="71">
        <f t="shared" si="2040"/>
        <v>0</v>
      </c>
      <c r="DI357" s="72"/>
      <c r="DJ357" s="71">
        <f t="shared" si="2041"/>
        <v>0</v>
      </c>
      <c r="DK357" s="72"/>
      <c r="DL357" s="79">
        <f t="shared" si="2042"/>
        <v>0</v>
      </c>
      <c r="DM357" s="81">
        <f t="shared" si="2043"/>
        <v>19</v>
      </c>
      <c r="DN357" s="79">
        <f t="shared" si="2043"/>
        <v>1858197.5999999999</v>
      </c>
    </row>
    <row r="358" spans="1:118" ht="45" customHeight="1" x14ac:dyDescent="0.25">
      <c r="A358" s="82"/>
      <c r="B358" s="83">
        <v>310</v>
      </c>
      <c r="C358" s="65" t="s">
        <v>482</v>
      </c>
      <c r="D358" s="66">
        <v>22900</v>
      </c>
      <c r="E358" s="84">
        <v>0.76</v>
      </c>
      <c r="F358" s="84"/>
      <c r="G358" s="67">
        <v>1</v>
      </c>
      <c r="H358" s="68"/>
      <c r="I358" s="66">
        <v>1.4</v>
      </c>
      <c r="J358" s="66">
        <v>1.68</v>
      </c>
      <c r="K358" s="66">
        <v>2.23</v>
      </c>
      <c r="L358" s="69">
        <v>2.57</v>
      </c>
      <c r="M358" s="72">
        <v>1</v>
      </c>
      <c r="N358" s="71">
        <f t="shared" si="1987"/>
        <v>26802.16</v>
      </c>
      <c r="O358" s="72">
        <v>4</v>
      </c>
      <c r="P358" s="72">
        <f t="shared" si="1992"/>
        <v>107208.64</v>
      </c>
      <c r="Q358" s="72">
        <v>1</v>
      </c>
      <c r="R358" s="71">
        <f t="shared" si="1993"/>
        <v>26802.16</v>
      </c>
      <c r="S358" s="72"/>
      <c r="T358" s="71">
        <f t="shared" si="1994"/>
        <v>0</v>
      </c>
      <c r="U358" s="72"/>
      <c r="V358" s="71">
        <f t="shared" si="1995"/>
        <v>0</v>
      </c>
      <c r="W358" s="72">
        <v>0</v>
      </c>
      <c r="X358" s="71">
        <f t="shared" si="1996"/>
        <v>0</v>
      </c>
      <c r="Y358" s="72"/>
      <c r="Z358" s="71">
        <f t="shared" si="1997"/>
        <v>0</v>
      </c>
      <c r="AA358" s="72">
        <v>0</v>
      </c>
      <c r="AB358" s="71">
        <f t="shared" si="1998"/>
        <v>0</v>
      </c>
      <c r="AC358" s="72"/>
      <c r="AD358" s="71">
        <f t="shared" si="1999"/>
        <v>0</v>
      </c>
      <c r="AE358" s="72">
        <v>0</v>
      </c>
      <c r="AF358" s="71">
        <f t="shared" si="2000"/>
        <v>0</v>
      </c>
      <c r="AG358" s="74"/>
      <c r="AH358" s="71">
        <f t="shared" si="2001"/>
        <v>0</v>
      </c>
      <c r="AI358" s="72"/>
      <c r="AJ358" s="71">
        <f t="shared" si="2002"/>
        <v>0</v>
      </c>
      <c r="AK358" s="86">
        <v>0</v>
      </c>
      <c r="AL358" s="71">
        <f t="shared" si="2003"/>
        <v>0</v>
      </c>
      <c r="AM358" s="72">
        <v>0</v>
      </c>
      <c r="AN358" s="77">
        <f t="shared" si="2004"/>
        <v>0</v>
      </c>
      <c r="AO358" s="72"/>
      <c r="AP358" s="71">
        <f t="shared" si="2005"/>
        <v>0</v>
      </c>
      <c r="AQ358" s="72">
        <v>0</v>
      </c>
      <c r="AR358" s="72">
        <f t="shared" si="2006"/>
        <v>0</v>
      </c>
      <c r="AS358" s="72">
        <v>0</v>
      </c>
      <c r="AT358" s="72">
        <f t="shared" si="2007"/>
        <v>0</v>
      </c>
      <c r="AU358" s="72">
        <v>0</v>
      </c>
      <c r="AV358" s="71">
        <f t="shared" si="2008"/>
        <v>0</v>
      </c>
      <c r="AW358" s="72">
        <v>0</v>
      </c>
      <c r="AX358" s="71">
        <f t="shared" si="2009"/>
        <v>0</v>
      </c>
      <c r="AY358" s="72">
        <v>0</v>
      </c>
      <c r="AZ358" s="71">
        <f t="shared" si="2010"/>
        <v>0</v>
      </c>
      <c r="BA358" s="72"/>
      <c r="BB358" s="71">
        <f t="shared" si="2011"/>
        <v>0</v>
      </c>
      <c r="BC358" s="72"/>
      <c r="BD358" s="71">
        <f t="shared" si="2012"/>
        <v>0</v>
      </c>
      <c r="BE358" s="72"/>
      <c r="BF358" s="71">
        <f t="shared" si="2013"/>
        <v>0</v>
      </c>
      <c r="BG358" s="72"/>
      <c r="BH358" s="71">
        <f t="shared" si="2014"/>
        <v>0</v>
      </c>
      <c r="BI358" s="72"/>
      <c r="BJ358" s="71">
        <f t="shared" si="2015"/>
        <v>0</v>
      </c>
      <c r="BK358" s="72">
        <v>0</v>
      </c>
      <c r="BL358" s="71">
        <f t="shared" si="2016"/>
        <v>0</v>
      </c>
      <c r="BM358" s="72"/>
      <c r="BN358" s="71">
        <f t="shared" si="2017"/>
        <v>0</v>
      </c>
      <c r="BO358" s="72"/>
      <c r="BP358" s="71">
        <f t="shared" si="2018"/>
        <v>0</v>
      </c>
      <c r="BQ358" s="72"/>
      <c r="BR358" s="71">
        <f t="shared" si="2019"/>
        <v>0</v>
      </c>
      <c r="BS358" s="72"/>
      <c r="BT358" s="71">
        <f t="shared" si="2020"/>
        <v>0</v>
      </c>
      <c r="BU358" s="72"/>
      <c r="BV358" s="71">
        <f t="shared" si="2021"/>
        <v>0</v>
      </c>
      <c r="BW358" s="72"/>
      <c r="BX358" s="71">
        <f t="shared" si="2022"/>
        <v>0</v>
      </c>
      <c r="BY358" s="72"/>
      <c r="BZ358" s="79">
        <f t="shared" si="2023"/>
        <v>0</v>
      </c>
      <c r="CA358" s="72">
        <v>0</v>
      </c>
      <c r="CB358" s="71">
        <f t="shared" si="2024"/>
        <v>0</v>
      </c>
      <c r="CC358" s="72"/>
      <c r="CD358" s="71">
        <f t="shared" si="2025"/>
        <v>0</v>
      </c>
      <c r="CE358" s="72">
        <v>0</v>
      </c>
      <c r="CF358" s="71">
        <f t="shared" si="2026"/>
        <v>0</v>
      </c>
      <c r="CG358" s="72"/>
      <c r="CH358" s="72">
        <f t="shared" si="2027"/>
        <v>0</v>
      </c>
      <c r="CI358" s="72"/>
      <c r="CJ358" s="71">
        <f t="shared" si="2028"/>
        <v>0</v>
      </c>
      <c r="CK358" s="72">
        <v>0</v>
      </c>
      <c r="CL358" s="71">
        <f t="shared" si="2029"/>
        <v>0</v>
      </c>
      <c r="CM358" s="72"/>
      <c r="CN358" s="71">
        <f t="shared" si="2030"/>
        <v>0</v>
      </c>
      <c r="CO358" s="72"/>
      <c r="CP358" s="71">
        <f t="shared" si="2031"/>
        <v>0</v>
      </c>
      <c r="CQ358" s="72"/>
      <c r="CR358" s="71">
        <f t="shared" si="2032"/>
        <v>0</v>
      </c>
      <c r="CS358" s="72"/>
      <c r="CT358" s="71">
        <f t="shared" si="2033"/>
        <v>0</v>
      </c>
      <c r="CU358" s="72">
        <v>0</v>
      </c>
      <c r="CV358" s="71">
        <f t="shared" si="2034"/>
        <v>0</v>
      </c>
      <c r="CW358" s="86">
        <v>0</v>
      </c>
      <c r="CX358" s="71">
        <f t="shared" si="2035"/>
        <v>0</v>
      </c>
      <c r="CY358" s="72"/>
      <c r="CZ358" s="71">
        <f t="shared" si="2036"/>
        <v>0</v>
      </c>
      <c r="DA358" s="72">
        <v>0</v>
      </c>
      <c r="DB358" s="77">
        <f t="shared" si="2037"/>
        <v>0</v>
      </c>
      <c r="DC358" s="72"/>
      <c r="DD358" s="71">
        <f t="shared" si="2038"/>
        <v>0</v>
      </c>
      <c r="DE358" s="87"/>
      <c r="DF358" s="71">
        <f t="shared" si="2039"/>
        <v>0</v>
      </c>
      <c r="DG358" s="72"/>
      <c r="DH358" s="71">
        <f t="shared" si="2040"/>
        <v>0</v>
      </c>
      <c r="DI358" s="72"/>
      <c r="DJ358" s="71">
        <f t="shared" si="2041"/>
        <v>0</v>
      </c>
      <c r="DK358" s="72"/>
      <c r="DL358" s="79">
        <f t="shared" si="2042"/>
        <v>0</v>
      </c>
      <c r="DM358" s="81">
        <f t="shared" si="2043"/>
        <v>6</v>
      </c>
      <c r="DN358" s="79">
        <f t="shared" si="2043"/>
        <v>160812.96</v>
      </c>
    </row>
    <row r="359" spans="1:118" ht="15.75" customHeight="1" x14ac:dyDescent="0.25">
      <c r="A359" s="82"/>
      <c r="B359" s="83">
        <v>311</v>
      </c>
      <c r="C359" s="65" t="s">
        <v>483</v>
      </c>
      <c r="D359" s="66">
        <v>22900</v>
      </c>
      <c r="E359" s="84">
        <v>1.06</v>
      </c>
      <c r="F359" s="84"/>
      <c r="G359" s="67">
        <v>1</v>
      </c>
      <c r="H359" s="68"/>
      <c r="I359" s="66">
        <v>1.4</v>
      </c>
      <c r="J359" s="66">
        <v>1.68</v>
      </c>
      <c r="K359" s="66">
        <v>2.23</v>
      </c>
      <c r="L359" s="69">
        <v>2.57</v>
      </c>
      <c r="M359" s="72">
        <v>16</v>
      </c>
      <c r="N359" s="71">
        <f t="shared" si="1987"/>
        <v>598111.36</v>
      </c>
      <c r="O359" s="72">
        <v>0</v>
      </c>
      <c r="P359" s="72">
        <f t="shared" si="1992"/>
        <v>0</v>
      </c>
      <c r="Q359" s="72">
        <v>61</v>
      </c>
      <c r="R359" s="71">
        <f t="shared" si="1993"/>
        <v>2280299.56</v>
      </c>
      <c r="S359" s="72"/>
      <c r="T359" s="71">
        <f t="shared" si="1994"/>
        <v>0</v>
      </c>
      <c r="U359" s="72">
        <v>0</v>
      </c>
      <c r="V359" s="71">
        <f t="shared" si="1995"/>
        <v>0</v>
      </c>
      <c r="W359" s="72">
        <v>0</v>
      </c>
      <c r="X359" s="71">
        <f t="shared" si="1996"/>
        <v>0</v>
      </c>
      <c r="Y359" s="72"/>
      <c r="Z359" s="71">
        <f t="shared" si="1997"/>
        <v>0</v>
      </c>
      <c r="AA359" s="72">
        <v>0</v>
      </c>
      <c r="AB359" s="71">
        <f t="shared" si="1998"/>
        <v>0</v>
      </c>
      <c r="AC359" s="72"/>
      <c r="AD359" s="71">
        <f t="shared" si="1999"/>
        <v>0</v>
      </c>
      <c r="AE359" s="72">
        <v>0</v>
      </c>
      <c r="AF359" s="71">
        <f t="shared" si="2000"/>
        <v>0</v>
      </c>
      <c r="AG359" s="74"/>
      <c r="AH359" s="71">
        <f t="shared" si="2001"/>
        <v>0</v>
      </c>
      <c r="AI359" s="72"/>
      <c r="AJ359" s="71">
        <f t="shared" si="2002"/>
        <v>0</v>
      </c>
      <c r="AK359" s="86">
        <v>0</v>
      </c>
      <c r="AL359" s="71">
        <f t="shared" si="2003"/>
        <v>0</v>
      </c>
      <c r="AM359" s="72">
        <v>0</v>
      </c>
      <c r="AN359" s="77">
        <f t="shared" si="2004"/>
        <v>0</v>
      </c>
      <c r="AO359" s="72"/>
      <c r="AP359" s="71">
        <f t="shared" si="2005"/>
        <v>0</v>
      </c>
      <c r="AQ359" s="72">
        <v>0</v>
      </c>
      <c r="AR359" s="72">
        <f t="shared" si="2006"/>
        <v>0</v>
      </c>
      <c r="AS359" s="72">
        <v>3</v>
      </c>
      <c r="AT359" s="72">
        <f t="shared" si="2007"/>
        <v>117243.41999999998</v>
      </c>
      <c r="AU359" s="72">
        <v>0</v>
      </c>
      <c r="AV359" s="71">
        <f t="shared" si="2008"/>
        <v>0</v>
      </c>
      <c r="AW359" s="72">
        <v>0</v>
      </c>
      <c r="AX359" s="71">
        <f t="shared" si="2009"/>
        <v>0</v>
      </c>
      <c r="AY359" s="72">
        <v>0</v>
      </c>
      <c r="AZ359" s="71">
        <f t="shared" si="2010"/>
        <v>0</v>
      </c>
      <c r="BA359" s="72"/>
      <c r="BB359" s="71">
        <f t="shared" si="2011"/>
        <v>0</v>
      </c>
      <c r="BC359" s="72"/>
      <c r="BD359" s="71">
        <f t="shared" si="2012"/>
        <v>0</v>
      </c>
      <c r="BE359" s="72">
        <v>2</v>
      </c>
      <c r="BF359" s="71">
        <f t="shared" si="2013"/>
        <v>81560.639999999999</v>
      </c>
      <c r="BG359" s="72">
        <v>2</v>
      </c>
      <c r="BH359" s="71">
        <f t="shared" si="2014"/>
        <v>81560.639999999999</v>
      </c>
      <c r="BI359" s="72">
        <v>3</v>
      </c>
      <c r="BJ359" s="71">
        <f t="shared" si="2015"/>
        <v>140692.10399999999</v>
      </c>
      <c r="BK359" s="72">
        <v>0</v>
      </c>
      <c r="BL359" s="71">
        <f t="shared" si="2016"/>
        <v>0</v>
      </c>
      <c r="BM359" s="72">
        <v>7</v>
      </c>
      <c r="BN359" s="71">
        <f t="shared" si="2017"/>
        <v>314008.46400000004</v>
      </c>
      <c r="BO359" s="72">
        <v>3</v>
      </c>
      <c r="BP359" s="71">
        <f t="shared" si="2018"/>
        <v>122340.95999999999</v>
      </c>
      <c r="BQ359" s="72"/>
      <c r="BR359" s="71">
        <f t="shared" si="2019"/>
        <v>0</v>
      </c>
      <c r="BS359" s="72"/>
      <c r="BT359" s="71">
        <f t="shared" si="2020"/>
        <v>0</v>
      </c>
      <c r="BU359" s="72">
        <v>5</v>
      </c>
      <c r="BV359" s="71">
        <f t="shared" si="2021"/>
        <v>254877</v>
      </c>
      <c r="BW359" s="72">
        <v>15</v>
      </c>
      <c r="BX359" s="71">
        <f t="shared" si="2022"/>
        <v>611704.79999999993</v>
      </c>
      <c r="BY359" s="72"/>
      <c r="BZ359" s="79">
        <f t="shared" si="2023"/>
        <v>0</v>
      </c>
      <c r="CA359" s="72">
        <v>0</v>
      </c>
      <c r="CB359" s="71">
        <f t="shared" si="2024"/>
        <v>0</v>
      </c>
      <c r="CC359" s="72">
        <v>35</v>
      </c>
      <c r="CD359" s="71">
        <f t="shared" si="2025"/>
        <v>1344051.38</v>
      </c>
      <c r="CE359" s="72">
        <v>0</v>
      </c>
      <c r="CF359" s="71">
        <f t="shared" si="2026"/>
        <v>0</v>
      </c>
      <c r="CG359" s="72"/>
      <c r="CH359" s="72">
        <f t="shared" si="2027"/>
        <v>0</v>
      </c>
      <c r="CI359" s="72"/>
      <c r="CJ359" s="71">
        <f t="shared" si="2028"/>
        <v>0</v>
      </c>
      <c r="CK359" s="72">
        <v>0</v>
      </c>
      <c r="CL359" s="71">
        <f t="shared" si="2029"/>
        <v>0</v>
      </c>
      <c r="CM359" s="72"/>
      <c r="CN359" s="71">
        <f t="shared" si="2030"/>
        <v>0</v>
      </c>
      <c r="CO359" s="72"/>
      <c r="CP359" s="71">
        <f t="shared" si="2031"/>
        <v>0</v>
      </c>
      <c r="CQ359" s="72"/>
      <c r="CR359" s="71">
        <f t="shared" si="2032"/>
        <v>0</v>
      </c>
      <c r="CS359" s="72"/>
      <c r="CT359" s="71">
        <f t="shared" si="2033"/>
        <v>0</v>
      </c>
      <c r="CU359" s="72">
        <v>0</v>
      </c>
      <c r="CV359" s="71">
        <f t="shared" si="2034"/>
        <v>0</v>
      </c>
      <c r="CW359" s="86">
        <v>0</v>
      </c>
      <c r="CX359" s="71">
        <f t="shared" si="2035"/>
        <v>0</v>
      </c>
      <c r="CY359" s="72"/>
      <c r="CZ359" s="71">
        <f t="shared" si="2036"/>
        <v>0</v>
      </c>
      <c r="DA359" s="72">
        <v>0</v>
      </c>
      <c r="DB359" s="77">
        <f t="shared" si="2037"/>
        <v>0</v>
      </c>
      <c r="DC359" s="72">
        <v>0</v>
      </c>
      <c r="DD359" s="71">
        <f t="shared" si="2038"/>
        <v>0</v>
      </c>
      <c r="DE359" s="87"/>
      <c r="DF359" s="71">
        <f t="shared" si="2039"/>
        <v>0</v>
      </c>
      <c r="DG359" s="72">
        <v>5</v>
      </c>
      <c r="DH359" s="71">
        <f t="shared" si="2040"/>
        <v>230408.80799999999</v>
      </c>
      <c r="DI359" s="72"/>
      <c r="DJ359" s="71">
        <f t="shared" si="2041"/>
        <v>0</v>
      </c>
      <c r="DK359" s="72">
        <v>8</v>
      </c>
      <c r="DL359" s="79">
        <f t="shared" si="2042"/>
        <v>598888.12799999991</v>
      </c>
      <c r="DM359" s="81">
        <f t="shared" si="2043"/>
        <v>165</v>
      </c>
      <c r="DN359" s="79">
        <f t="shared" si="2043"/>
        <v>6775747.2640000004</v>
      </c>
    </row>
    <row r="360" spans="1:118" ht="15.75" customHeight="1" x14ac:dyDescent="0.25">
      <c r="A360" s="82"/>
      <c r="B360" s="83">
        <v>312</v>
      </c>
      <c r="C360" s="65" t="s">
        <v>484</v>
      </c>
      <c r="D360" s="66">
        <v>22900</v>
      </c>
      <c r="E360" s="84">
        <v>1.1599999999999999</v>
      </c>
      <c r="F360" s="84"/>
      <c r="G360" s="67">
        <v>1</v>
      </c>
      <c r="H360" s="68"/>
      <c r="I360" s="66">
        <v>1.4</v>
      </c>
      <c r="J360" s="66">
        <v>1.68</v>
      </c>
      <c r="K360" s="66">
        <v>2.23</v>
      </c>
      <c r="L360" s="69">
        <v>2.57</v>
      </c>
      <c r="M360" s="72">
        <v>1</v>
      </c>
      <c r="N360" s="71">
        <f t="shared" si="1987"/>
        <v>40908.55999999999</v>
      </c>
      <c r="O360" s="72">
        <v>0</v>
      </c>
      <c r="P360" s="72">
        <f t="shared" si="1992"/>
        <v>0</v>
      </c>
      <c r="Q360" s="72">
        <v>44</v>
      </c>
      <c r="R360" s="71">
        <f t="shared" si="1993"/>
        <v>1799976.6400000001</v>
      </c>
      <c r="S360" s="72"/>
      <c r="T360" s="71">
        <f t="shared" si="1994"/>
        <v>0</v>
      </c>
      <c r="U360" s="72">
        <v>0</v>
      </c>
      <c r="V360" s="71">
        <f t="shared" si="1995"/>
        <v>0</v>
      </c>
      <c r="W360" s="72">
        <v>0</v>
      </c>
      <c r="X360" s="71">
        <f t="shared" si="1996"/>
        <v>0</v>
      </c>
      <c r="Y360" s="72"/>
      <c r="Z360" s="71">
        <f t="shared" si="1997"/>
        <v>0</v>
      </c>
      <c r="AA360" s="72">
        <v>0</v>
      </c>
      <c r="AB360" s="71">
        <f t="shared" si="1998"/>
        <v>0</v>
      </c>
      <c r="AC360" s="72"/>
      <c r="AD360" s="71">
        <f t="shared" si="1999"/>
        <v>0</v>
      </c>
      <c r="AE360" s="72">
        <v>0</v>
      </c>
      <c r="AF360" s="71">
        <f t="shared" si="2000"/>
        <v>0</v>
      </c>
      <c r="AG360" s="74"/>
      <c r="AH360" s="71">
        <f t="shared" si="2001"/>
        <v>0</v>
      </c>
      <c r="AI360" s="72">
        <v>3</v>
      </c>
      <c r="AJ360" s="71">
        <f t="shared" si="2002"/>
        <v>122725.68</v>
      </c>
      <c r="AK360" s="86">
        <v>0</v>
      </c>
      <c r="AL360" s="71">
        <f t="shared" si="2003"/>
        <v>0</v>
      </c>
      <c r="AM360" s="72">
        <v>0</v>
      </c>
      <c r="AN360" s="77">
        <f t="shared" si="2004"/>
        <v>0</v>
      </c>
      <c r="AO360" s="72">
        <v>5</v>
      </c>
      <c r="AP360" s="71">
        <f t="shared" si="2005"/>
        <v>185948</v>
      </c>
      <c r="AQ360" s="72">
        <v>0</v>
      </c>
      <c r="AR360" s="72">
        <f t="shared" si="2006"/>
        <v>0</v>
      </c>
      <c r="AS360" s="72">
        <v>1</v>
      </c>
      <c r="AT360" s="72">
        <f t="shared" si="2007"/>
        <v>42768.039999999986</v>
      </c>
      <c r="AU360" s="72">
        <v>0</v>
      </c>
      <c r="AV360" s="71">
        <f t="shared" si="2008"/>
        <v>0</v>
      </c>
      <c r="AW360" s="72">
        <v>0</v>
      </c>
      <c r="AX360" s="71">
        <f t="shared" si="2009"/>
        <v>0</v>
      </c>
      <c r="AY360" s="72">
        <v>0</v>
      </c>
      <c r="AZ360" s="71">
        <f t="shared" si="2010"/>
        <v>0</v>
      </c>
      <c r="BA360" s="72"/>
      <c r="BB360" s="71">
        <f t="shared" si="2011"/>
        <v>0</v>
      </c>
      <c r="BC360" s="72"/>
      <c r="BD360" s="71">
        <f t="shared" si="2012"/>
        <v>0</v>
      </c>
      <c r="BE360" s="72"/>
      <c r="BF360" s="71">
        <f t="shared" si="2013"/>
        <v>0</v>
      </c>
      <c r="BG360" s="72"/>
      <c r="BH360" s="71">
        <f t="shared" si="2014"/>
        <v>0</v>
      </c>
      <c r="BI360" s="72"/>
      <c r="BJ360" s="71">
        <f t="shared" si="2015"/>
        <v>0</v>
      </c>
      <c r="BK360" s="72">
        <v>0</v>
      </c>
      <c r="BL360" s="71">
        <f t="shared" si="2016"/>
        <v>0</v>
      </c>
      <c r="BM360" s="72">
        <v>1</v>
      </c>
      <c r="BN360" s="71">
        <f t="shared" si="2017"/>
        <v>49090.27199999999</v>
      </c>
      <c r="BO360" s="72"/>
      <c r="BP360" s="71">
        <f t="shared" si="2018"/>
        <v>0</v>
      </c>
      <c r="BQ360" s="72"/>
      <c r="BR360" s="71">
        <f t="shared" si="2019"/>
        <v>0</v>
      </c>
      <c r="BS360" s="72"/>
      <c r="BT360" s="71">
        <f t="shared" si="2020"/>
        <v>0</v>
      </c>
      <c r="BU360" s="72"/>
      <c r="BV360" s="71">
        <f t="shared" si="2021"/>
        <v>0</v>
      </c>
      <c r="BW360" s="72">
        <v>1</v>
      </c>
      <c r="BX360" s="71">
        <f t="shared" si="2022"/>
        <v>44627.51999999999</v>
      </c>
      <c r="BY360" s="72">
        <v>3</v>
      </c>
      <c r="BZ360" s="79">
        <f t="shared" si="2023"/>
        <v>133882.56</v>
      </c>
      <c r="CA360" s="72">
        <v>2</v>
      </c>
      <c r="CB360" s="71">
        <f t="shared" si="2024"/>
        <v>84048.49599999997</v>
      </c>
      <c r="CC360" s="72"/>
      <c r="CD360" s="71">
        <f t="shared" si="2025"/>
        <v>0</v>
      </c>
      <c r="CE360" s="72">
        <v>0</v>
      </c>
      <c r="CF360" s="71">
        <f t="shared" si="2026"/>
        <v>0</v>
      </c>
      <c r="CG360" s="72"/>
      <c r="CH360" s="72">
        <f t="shared" si="2027"/>
        <v>0</v>
      </c>
      <c r="CI360" s="72"/>
      <c r="CJ360" s="71">
        <f t="shared" si="2028"/>
        <v>0</v>
      </c>
      <c r="CK360" s="72">
        <v>0</v>
      </c>
      <c r="CL360" s="71">
        <f t="shared" si="2029"/>
        <v>0</v>
      </c>
      <c r="CM360" s="72"/>
      <c r="CN360" s="71">
        <f t="shared" si="2030"/>
        <v>0</v>
      </c>
      <c r="CO360" s="72"/>
      <c r="CP360" s="71">
        <f t="shared" si="2031"/>
        <v>0</v>
      </c>
      <c r="CQ360" s="72">
        <v>1</v>
      </c>
      <c r="CR360" s="71">
        <f t="shared" si="2032"/>
        <v>42024.247999999985</v>
      </c>
      <c r="CS360" s="72"/>
      <c r="CT360" s="71">
        <f t="shared" si="2033"/>
        <v>0</v>
      </c>
      <c r="CU360" s="72"/>
      <c r="CV360" s="71">
        <f t="shared" si="2034"/>
        <v>0</v>
      </c>
      <c r="CW360" s="86">
        <v>0</v>
      </c>
      <c r="CX360" s="71">
        <f t="shared" si="2035"/>
        <v>0</v>
      </c>
      <c r="CY360" s="72"/>
      <c r="CZ360" s="71">
        <f t="shared" si="2036"/>
        <v>0</v>
      </c>
      <c r="DA360" s="72">
        <v>0</v>
      </c>
      <c r="DB360" s="77">
        <f t="shared" si="2037"/>
        <v>0</v>
      </c>
      <c r="DC360" s="72">
        <v>0</v>
      </c>
      <c r="DD360" s="71">
        <f t="shared" si="2038"/>
        <v>0</v>
      </c>
      <c r="DE360" s="87"/>
      <c r="DF360" s="71">
        <f t="shared" si="2039"/>
        <v>0</v>
      </c>
      <c r="DG360" s="72"/>
      <c r="DH360" s="71">
        <f t="shared" si="2040"/>
        <v>0</v>
      </c>
      <c r="DI360" s="72">
        <v>3</v>
      </c>
      <c r="DJ360" s="71">
        <f t="shared" si="2041"/>
        <v>213255.79199999999</v>
      </c>
      <c r="DK360" s="72"/>
      <c r="DL360" s="79">
        <f t="shared" si="2042"/>
        <v>0</v>
      </c>
      <c r="DM360" s="81">
        <f t="shared" si="2043"/>
        <v>65</v>
      </c>
      <c r="DN360" s="79">
        <f t="shared" si="2043"/>
        <v>2759255.8079999997</v>
      </c>
    </row>
    <row r="361" spans="1:118" ht="15.75" customHeight="1" x14ac:dyDescent="0.25">
      <c r="A361" s="82"/>
      <c r="B361" s="83">
        <v>313</v>
      </c>
      <c r="C361" s="65" t="s">
        <v>485</v>
      </c>
      <c r="D361" s="66">
        <v>22900</v>
      </c>
      <c r="E361" s="91">
        <v>3.32</v>
      </c>
      <c r="F361" s="91"/>
      <c r="G361" s="67">
        <v>1</v>
      </c>
      <c r="H361" s="68"/>
      <c r="I361" s="66">
        <v>1.4</v>
      </c>
      <c r="J361" s="66">
        <v>1.68</v>
      </c>
      <c r="K361" s="66">
        <v>2.23</v>
      </c>
      <c r="L361" s="69">
        <v>2.57</v>
      </c>
      <c r="M361" s="72"/>
      <c r="N361" s="71">
        <f t="shared" si="1987"/>
        <v>0</v>
      </c>
      <c r="O361" s="72">
        <v>0</v>
      </c>
      <c r="P361" s="72">
        <f t="shared" si="1992"/>
        <v>0</v>
      </c>
      <c r="Q361" s="72">
        <v>30</v>
      </c>
      <c r="R361" s="71">
        <f t="shared" si="1993"/>
        <v>3512493.6</v>
      </c>
      <c r="S361" s="72"/>
      <c r="T361" s="71">
        <f t="shared" si="1994"/>
        <v>0</v>
      </c>
      <c r="U361" s="72"/>
      <c r="V361" s="71">
        <f t="shared" si="1995"/>
        <v>0</v>
      </c>
      <c r="W361" s="72"/>
      <c r="X361" s="71">
        <f t="shared" si="1996"/>
        <v>0</v>
      </c>
      <c r="Y361" s="72"/>
      <c r="Z361" s="71">
        <f t="shared" si="1997"/>
        <v>0</v>
      </c>
      <c r="AA361" s="72"/>
      <c r="AB361" s="71">
        <f t="shared" si="1998"/>
        <v>0</v>
      </c>
      <c r="AC361" s="72"/>
      <c r="AD361" s="71">
        <f t="shared" si="1999"/>
        <v>0</v>
      </c>
      <c r="AE361" s="72"/>
      <c r="AF361" s="71">
        <f t="shared" si="2000"/>
        <v>0</v>
      </c>
      <c r="AG361" s="74"/>
      <c r="AH361" s="71">
        <f t="shared" si="2001"/>
        <v>0</v>
      </c>
      <c r="AI361" s="72"/>
      <c r="AJ361" s="71">
        <f t="shared" si="2002"/>
        <v>0</v>
      </c>
      <c r="AK361" s="86">
        <v>0</v>
      </c>
      <c r="AL361" s="71">
        <f t="shared" si="2003"/>
        <v>0</v>
      </c>
      <c r="AM361" s="72"/>
      <c r="AN361" s="77">
        <f t="shared" si="2004"/>
        <v>0</v>
      </c>
      <c r="AO361" s="72"/>
      <c r="AP361" s="71">
        <f t="shared" si="2005"/>
        <v>0</v>
      </c>
      <c r="AQ361" s="72"/>
      <c r="AR361" s="72">
        <f t="shared" si="2006"/>
        <v>0</v>
      </c>
      <c r="AS361" s="72"/>
      <c r="AT361" s="72">
        <f t="shared" si="2007"/>
        <v>0</v>
      </c>
      <c r="AU361" s="72"/>
      <c r="AV361" s="71">
        <f t="shared" si="2008"/>
        <v>0</v>
      </c>
      <c r="AW361" s="72"/>
      <c r="AX361" s="71">
        <f t="shared" si="2009"/>
        <v>0</v>
      </c>
      <c r="AY361" s="72"/>
      <c r="AZ361" s="71">
        <f t="shared" si="2010"/>
        <v>0</v>
      </c>
      <c r="BA361" s="72"/>
      <c r="BB361" s="71">
        <f t="shared" si="2011"/>
        <v>0</v>
      </c>
      <c r="BC361" s="72"/>
      <c r="BD361" s="71">
        <f t="shared" si="2012"/>
        <v>0</v>
      </c>
      <c r="BE361" s="72">
        <v>2</v>
      </c>
      <c r="BF361" s="71">
        <f t="shared" si="2013"/>
        <v>255454.07999999999</v>
      </c>
      <c r="BG361" s="72"/>
      <c r="BH361" s="71">
        <f t="shared" si="2014"/>
        <v>0</v>
      </c>
      <c r="BI361" s="72">
        <v>3</v>
      </c>
      <c r="BJ361" s="71">
        <f t="shared" si="2015"/>
        <v>440658.28799999994</v>
      </c>
      <c r="BK361" s="72"/>
      <c r="BL361" s="71">
        <f t="shared" si="2016"/>
        <v>0</v>
      </c>
      <c r="BM361" s="72"/>
      <c r="BN361" s="71">
        <f t="shared" si="2017"/>
        <v>0</v>
      </c>
      <c r="BO361" s="72"/>
      <c r="BP361" s="71">
        <f t="shared" si="2018"/>
        <v>0</v>
      </c>
      <c r="BQ361" s="72"/>
      <c r="BR361" s="71">
        <f t="shared" si="2019"/>
        <v>0</v>
      </c>
      <c r="BS361" s="72"/>
      <c r="BT361" s="71">
        <f t="shared" si="2020"/>
        <v>0</v>
      </c>
      <c r="BU361" s="72">
        <v>3</v>
      </c>
      <c r="BV361" s="71">
        <f t="shared" si="2021"/>
        <v>478976.4</v>
      </c>
      <c r="BW361" s="72"/>
      <c r="BX361" s="71">
        <f t="shared" si="2022"/>
        <v>0</v>
      </c>
      <c r="BY361" s="72"/>
      <c r="BZ361" s="79">
        <f t="shared" si="2023"/>
        <v>0</v>
      </c>
      <c r="CA361" s="72"/>
      <c r="CB361" s="71">
        <f t="shared" si="2024"/>
        <v>0</v>
      </c>
      <c r="CC361" s="72"/>
      <c r="CD361" s="71">
        <f t="shared" si="2025"/>
        <v>0</v>
      </c>
      <c r="CE361" s="72"/>
      <c r="CF361" s="71">
        <f t="shared" si="2026"/>
        <v>0</v>
      </c>
      <c r="CG361" s="72"/>
      <c r="CH361" s="72">
        <f t="shared" si="2027"/>
        <v>0</v>
      </c>
      <c r="CI361" s="72"/>
      <c r="CJ361" s="71">
        <f t="shared" si="2028"/>
        <v>0</v>
      </c>
      <c r="CK361" s="72"/>
      <c r="CL361" s="71">
        <f t="shared" si="2029"/>
        <v>0</v>
      </c>
      <c r="CM361" s="72"/>
      <c r="CN361" s="71">
        <f t="shared" si="2030"/>
        <v>0</v>
      </c>
      <c r="CO361" s="72"/>
      <c r="CP361" s="71">
        <f t="shared" si="2031"/>
        <v>0</v>
      </c>
      <c r="CQ361" s="72"/>
      <c r="CR361" s="71">
        <f t="shared" si="2032"/>
        <v>0</v>
      </c>
      <c r="CS361" s="72"/>
      <c r="CT361" s="71">
        <f t="shared" si="2033"/>
        <v>0</v>
      </c>
      <c r="CU361" s="72"/>
      <c r="CV361" s="71">
        <f t="shared" si="2034"/>
        <v>0</v>
      </c>
      <c r="CW361" s="86">
        <v>0</v>
      </c>
      <c r="CX361" s="71">
        <f t="shared" si="2035"/>
        <v>0</v>
      </c>
      <c r="CY361" s="72"/>
      <c r="CZ361" s="71">
        <f t="shared" si="2036"/>
        <v>0</v>
      </c>
      <c r="DA361" s="72"/>
      <c r="DB361" s="77">
        <f t="shared" si="2037"/>
        <v>0</v>
      </c>
      <c r="DC361" s="72"/>
      <c r="DD361" s="71">
        <f t="shared" si="2038"/>
        <v>0</v>
      </c>
      <c r="DE361" s="87"/>
      <c r="DF361" s="71">
        <f t="shared" si="2039"/>
        <v>0</v>
      </c>
      <c r="DG361" s="72">
        <v>3</v>
      </c>
      <c r="DH361" s="71">
        <f t="shared" si="2040"/>
        <v>432994.66559999995</v>
      </c>
      <c r="DI361" s="72"/>
      <c r="DJ361" s="71">
        <f t="shared" si="2041"/>
        <v>0</v>
      </c>
      <c r="DK361" s="72"/>
      <c r="DL361" s="79">
        <f t="shared" si="2042"/>
        <v>0</v>
      </c>
      <c r="DM361" s="81">
        <f t="shared" si="2043"/>
        <v>41</v>
      </c>
      <c r="DN361" s="79">
        <f t="shared" si="2043"/>
        <v>5120577.0335999997</v>
      </c>
    </row>
    <row r="362" spans="1:118" ht="15.75" customHeight="1" x14ac:dyDescent="0.25">
      <c r="A362" s="82">
        <v>36</v>
      </c>
      <c r="B362" s="146"/>
      <c r="C362" s="144" t="s">
        <v>486</v>
      </c>
      <c r="D362" s="66">
        <v>22900</v>
      </c>
      <c r="E362" s="177"/>
      <c r="F362" s="177"/>
      <c r="G362" s="67">
        <v>1</v>
      </c>
      <c r="H362" s="68"/>
      <c r="I362" s="66">
        <v>1.4</v>
      </c>
      <c r="J362" s="66">
        <v>1.68</v>
      </c>
      <c r="K362" s="66">
        <v>2.23</v>
      </c>
      <c r="L362" s="69">
        <v>2.57</v>
      </c>
      <c r="M362" s="92">
        <f>SUM(M363:M373)</f>
        <v>179</v>
      </c>
      <c r="N362" s="92">
        <f t="shared" ref="N362:BY362" si="2044">SUM(N363:N373)</f>
        <v>38850981.259999998</v>
      </c>
      <c r="O362" s="92">
        <f t="shared" si="2044"/>
        <v>13</v>
      </c>
      <c r="P362" s="92">
        <f t="shared" si="2044"/>
        <v>1619671.2000000002</v>
      </c>
      <c r="Q362" s="92">
        <f t="shared" si="2044"/>
        <v>74</v>
      </c>
      <c r="R362" s="92">
        <f t="shared" si="2044"/>
        <v>12438478.5</v>
      </c>
      <c r="S362" s="92">
        <f t="shared" si="2044"/>
        <v>17</v>
      </c>
      <c r="T362" s="92">
        <f t="shared" si="2044"/>
        <v>1512817.8916666666</v>
      </c>
      <c r="U362" s="92">
        <f t="shared" si="2044"/>
        <v>0</v>
      </c>
      <c r="V362" s="92">
        <f t="shared" si="2044"/>
        <v>0</v>
      </c>
      <c r="W362" s="92">
        <f t="shared" si="2044"/>
        <v>0</v>
      </c>
      <c r="X362" s="92">
        <f t="shared" si="2044"/>
        <v>0</v>
      </c>
      <c r="Y362" s="92">
        <f t="shared" si="2044"/>
        <v>100</v>
      </c>
      <c r="Z362" s="92">
        <f t="shared" si="2044"/>
        <v>17152100</v>
      </c>
      <c r="AA362" s="92">
        <f t="shared" si="2044"/>
        <v>0</v>
      </c>
      <c r="AB362" s="92">
        <f t="shared" si="2044"/>
        <v>0</v>
      </c>
      <c r="AC362" s="92">
        <f t="shared" si="2044"/>
        <v>9</v>
      </c>
      <c r="AD362" s="92">
        <f t="shared" si="2044"/>
        <v>1110879</v>
      </c>
      <c r="AE362" s="92">
        <f t="shared" si="2044"/>
        <v>0</v>
      </c>
      <c r="AF362" s="92">
        <f t="shared" si="2044"/>
        <v>0</v>
      </c>
      <c r="AG362" s="92">
        <f t="shared" si="2044"/>
        <v>0</v>
      </c>
      <c r="AH362" s="92">
        <f t="shared" si="2044"/>
        <v>0</v>
      </c>
      <c r="AI362" s="92">
        <f t="shared" si="2044"/>
        <v>101</v>
      </c>
      <c r="AJ362" s="92">
        <f t="shared" si="2044"/>
        <v>3868680.1999999997</v>
      </c>
      <c r="AK362" s="92">
        <f t="shared" si="2044"/>
        <v>0</v>
      </c>
      <c r="AL362" s="92">
        <f t="shared" si="2044"/>
        <v>0</v>
      </c>
      <c r="AM362" s="92">
        <f t="shared" si="2044"/>
        <v>3</v>
      </c>
      <c r="AN362" s="92">
        <f t="shared" si="2044"/>
        <v>444351.60000000003</v>
      </c>
      <c r="AO362" s="92">
        <v>1</v>
      </c>
      <c r="AP362" s="92">
        <f t="shared" si="2044"/>
        <v>112210</v>
      </c>
      <c r="AQ362" s="92">
        <f t="shared" si="2044"/>
        <v>10</v>
      </c>
      <c r="AR362" s="92">
        <f t="shared" si="2044"/>
        <v>92332.800000000003</v>
      </c>
      <c r="AS362" s="92">
        <f t="shared" si="2044"/>
        <v>14</v>
      </c>
      <c r="AT362" s="92">
        <f t="shared" si="2044"/>
        <v>227113.03999999998</v>
      </c>
      <c r="AU362" s="92">
        <f t="shared" si="2044"/>
        <v>0</v>
      </c>
      <c r="AV362" s="92">
        <f t="shared" si="2044"/>
        <v>0</v>
      </c>
      <c r="AW362" s="92">
        <f t="shared" si="2044"/>
        <v>0</v>
      </c>
      <c r="AX362" s="92">
        <f t="shared" si="2044"/>
        <v>0</v>
      </c>
      <c r="AY362" s="92">
        <f t="shared" si="2044"/>
        <v>0</v>
      </c>
      <c r="AZ362" s="92">
        <f t="shared" si="2044"/>
        <v>0</v>
      </c>
      <c r="BA362" s="92">
        <f t="shared" si="2044"/>
        <v>0</v>
      </c>
      <c r="BB362" s="92">
        <f t="shared" si="2044"/>
        <v>0</v>
      </c>
      <c r="BC362" s="92">
        <f t="shared" si="2044"/>
        <v>1</v>
      </c>
      <c r="BD362" s="92">
        <f t="shared" si="2044"/>
        <v>123431.00000000001</v>
      </c>
      <c r="BE362" s="92">
        <f t="shared" si="2044"/>
        <v>19</v>
      </c>
      <c r="BF362" s="92">
        <f t="shared" si="2044"/>
        <v>872544.96</v>
      </c>
      <c r="BG362" s="92">
        <f t="shared" si="2044"/>
        <v>51</v>
      </c>
      <c r="BH362" s="92">
        <f t="shared" si="2044"/>
        <v>6896490.7199999997</v>
      </c>
      <c r="BI362" s="92">
        <f t="shared" si="2044"/>
        <v>5</v>
      </c>
      <c r="BJ362" s="92">
        <f t="shared" si="2044"/>
        <v>774248.99999999988</v>
      </c>
      <c r="BK362" s="92">
        <f t="shared" si="2044"/>
        <v>0</v>
      </c>
      <c r="BL362" s="92">
        <f t="shared" si="2044"/>
        <v>0</v>
      </c>
      <c r="BM362" s="92">
        <f t="shared" si="2044"/>
        <v>17</v>
      </c>
      <c r="BN362" s="92">
        <f t="shared" si="2044"/>
        <v>1360139.088</v>
      </c>
      <c r="BO362" s="92">
        <f t="shared" si="2044"/>
        <v>1</v>
      </c>
      <c r="BP362" s="92">
        <f t="shared" si="2044"/>
        <v>134652</v>
      </c>
      <c r="BQ362" s="92">
        <f t="shared" si="2044"/>
        <v>5</v>
      </c>
      <c r="BR362" s="92">
        <f t="shared" si="2044"/>
        <v>4364167.4999999991</v>
      </c>
      <c r="BS362" s="92">
        <f t="shared" si="2044"/>
        <v>1</v>
      </c>
      <c r="BT362" s="92">
        <f t="shared" si="2044"/>
        <v>15927.407999999999</v>
      </c>
      <c r="BU362" s="92">
        <f t="shared" si="2044"/>
        <v>3</v>
      </c>
      <c r="BV362" s="92">
        <f t="shared" si="2044"/>
        <v>504945</v>
      </c>
      <c r="BW362" s="92">
        <f t="shared" si="2044"/>
        <v>15</v>
      </c>
      <c r="BX362" s="92">
        <f t="shared" si="2044"/>
        <v>10474001.999999998</v>
      </c>
      <c r="BY362" s="92">
        <f t="shared" si="2044"/>
        <v>2</v>
      </c>
      <c r="BZ362" s="92">
        <f t="shared" ref="BZ362:DN362" si="2045">SUM(BZ363:BZ373)</f>
        <v>152349.12</v>
      </c>
      <c r="CA362" s="92">
        <f t="shared" si="2045"/>
        <v>0</v>
      </c>
      <c r="CB362" s="92">
        <f t="shared" si="2045"/>
        <v>0</v>
      </c>
      <c r="CC362" s="92">
        <f t="shared" si="2045"/>
        <v>26</v>
      </c>
      <c r="CD362" s="92">
        <f t="shared" si="2045"/>
        <v>3186597.2879999997</v>
      </c>
      <c r="CE362" s="92">
        <f t="shared" si="2045"/>
        <v>0</v>
      </c>
      <c r="CF362" s="92">
        <f t="shared" si="2045"/>
        <v>0</v>
      </c>
      <c r="CG362" s="92">
        <f t="shared" si="2045"/>
        <v>0</v>
      </c>
      <c r="CH362" s="92">
        <f t="shared" si="2045"/>
        <v>0</v>
      </c>
      <c r="CI362" s="92">
        <f t="shared" si="2045"/>
        <v>0</v>
      </c>
      <c r="CJ362" s="92">
        <f t="shared" si="2045"/>
        <v>0</v>
      </c>
      <c r="CK362" s="92">
        <f t="shared" si="2045"/>
        <v>0</v>
      </c>
      <c r="CL362" s="92">
        <f t="shared" si="2045"/>
        <v>0</v>
      </c>
      <c r="CM362" s="92">
        <f t="shared" si="2045"/>
        <v>0</v>
      </c>
      <c r="CN362" s="92">
        <f t="shared" si="2045"/>
        <v>0</v>
      </c>
      <c r="CO362" s="92">
        <f t="shared" si="2045"/>
        <v>0</v>
      </c>
      <c r="CP362" s="92">
        <f t="shared" si="2045"/>
        <v>0</v>
      </c>
      <c r="CQ362" s="92">
        <f t="shared" si="2045"/>
        <v>0</v>
      </c>
      <c r="CR362" s="92">
        <f t="shared" si="2045"/>
        <v>0</v>
      </c>
      <c r="CS362" s="92">
        <f t="shared" si="2045"/>
        <v>2</v>
      </c>
      <c r="CT362" s="92">
        <f t="shared" si="2045"/>
        <v>784331.86999999988</v>
      </c>
      <c r="CU362" s="92">
        <f t="shared" si="2045"/>
        <v>4</v>
      </c>
      <c r="CV362" s="92">
        <f t="shared" si="2045"/>
        <v>538608</v>
      </c>
      <c r="CW362" s="92">
        <f t="shared" si="2045"/>
        <v>255</v>
      </c>
      <c r="CX362" s="92">
        <f t="shared" si="2045"/>
        <v>52062233.999999993</v>
      </c>
      <c r="CY362" s="92">
        <f t="shared" si="2045"/>
        <v>0</v>
      </c>
      <c r="CZ362" s="92">
        <f t="shared" si="2045"/>
        <v>0</v>
      </c>
      <c r="DA362" s="92">
        <f t="shared" si="2045"/>
        <v>0</v>
      </c>
      <c r="DB362" s="95">
        <f t="shared" si="2045"/>
        <v>0</v>
      </c>
      <c r="DC362" s="92">
        <f t="shared" si="2045"/>
        <v>5</v>
      </c>
      <c r="DD362" s="92">
        <f t="shared" si="2045"/>
        <v>673260</v>
      </c>
      <c r="DE362" s="96">
        <f t="shared" si="2045"/>
        <v>0</v>
      </c>
      <c r="DF362" s="92">
        <f t="shared" si="2045"/>
        <v>0</v>
      </c>
      <c r="DG362" s="92">
        <f t="shared" si="2045"/>
        <v>16</v>
      </c>
      <c r="DH362" s="92">
        <f t="shared" si="2045"/>
        <v>319963.92959999997</v>
      </c>
      <c r="DI362" s="92">
        <v>9</v>
      </c>
      <c r="DJ362" s="92">
        <f t="shared" si="2045"/>
        <v>253700.856</v>
      </c>
      <c r="DK362" s="92">
        <f t="shared" si="2045"/>
        <v>2</v>
      </c>
      <c r="DL362" s="92">
        <f t="shared" si="2045"/>
        <v>562046.14999999991</v>
      </c>
      <c r="DM362" s="92">
        <f t="shared" si="2045"/>
        <v>960</v>
      </c>
      <c r="DN362" s="92">
        <f t="shared" si="2045"/>
        <v>161483255.38126665</v>
      </c>
    </row>
    <row r="363" spans="1:118" s="8" customFormat="1" ht="30" customHeight="1" x14ac:dyDescent="0.25">
      <c r="A363" s="82"/>
      <c r="B363" s="83">
        <v>314</v>
      </c>
      <c r="C363" s="65" t="s">
        <v>487</v>
      </c>
      <c r="D363" s="66">
        <v>22900</v>
      </c>
      <c r="E363" s="84">
        <v>4.32</v>
      </c>
      <c r="F363" s="84"/>
      <c r="G363" s="67">
        <v>1</v>
      </c>
      <c r="H363" s="68"/>
      <c r="I363" s="66">
        <v>1.4</v>
      </c>
      <c r="J363" s="66">
        <v>1.68</v>
      </c>
      <c r="K363" s="66">
        <v>2.23</v>
      </c>
      <c r="L363" s="69">
        <v>2.57</v>
      </c>
      <c r="M363" s="72"/>
      <c r="N363" s="71">
        <f>(M363*$D363*$E363*$G363*$I363)</f>
        <v>0</v>
      </c>
      <c r="O363" s="72">
        <v>1</v>
      </c>
      <c r="P363" s="72">
        <f>(O363*$D363*$E363*$G363*$I363)</f>
        <v>138499.19999999998</v>
      </c>
      <c r="Q363" s="72"/>
      <c r="R363" s="71">
        <f>(Q363*$D363*$E363*$G363*$I363)</f>
        <v>0</v>
      </c>
      <c r="S363" s="72"/>
      <c r="T363" s="71">
        <f>(S363*$D363*$E363*$G363*$I363)</f>
        <v>0</v>
      </c>
      <c r="U363" s="72"/>
      <c r="V363" s="71">
        <f>(U363*$D363*$E363*$G363*$I363)</f>
        <v>0</v>
      </c>
      <c r="W363" s="72"/>
      <c r="X363" s="71">
        <f>(W363*$D363*$E363*$G363*$I363)</f>
        <v>0</v>
      </c>
      <c r="Y363" s="72"/>
      <c r="Z363" s="71">
        <f>(Y363*$D363*$E363*$G363*$I363)</f>
        <v>0</v>
      </c>
      <c r="AA363" s="72"/>
      <c r="AB363" s="71">
        <f>(AA363*$D363*$E363*$G363*$I363)</f>
        <v>0</v>
      </c>
      <c r="AC363" s="72"/>
      <c r="AD363" s="71">
        <f>(AC363*$D363*$E363*$G363*$I363)</f>
        <v>0</v>
      </c>
      <c r="AE363" s="72"/>
      <c r="AF363" s="71">
        <f>(AE363*$D363*$E363*$G363*$I363)</f>
        <v>0</v>
      </c>
      <c r="AG363" s="74"/>
      <c r="AH363" s="71">
        <f>(AG363*$D363*$E363*$G363*$I363)</f>
        <v>0</v>
      </c>
      <c r="AI363" s="72"/>
      <c r="AJ363" s="71">
        <f>(AI363*$D363*$E363*$G363*$I363)</f>
        <v>0</v>
      </c>
      <c r="AK363" s="86">
        <v>0</v>
      </c>
      <c r="AL363" s="71">
        <f>(AK363*$D363*$E363*$G363*$J363)</f>
        <v>0</v>
      </c>
      <c r="AM363" s="72"/>
      <c r="AN363" s="77">
        <f>(AM363*$D363*$E363*$G363*$J363)</f>
        <v>0</v>
      </c>
      <c r="AO363" s="72"/>
      <c r="AP363" s="71">
        <f>(AO363*$D363*$E363*$G363*$I363)</f>
        <v>0</v>
      </c>
      <c r="AQ363" s="72"/>
      <c r="AR363" s="72">
        <f>(AQ363*$D363*$E363*$G363*$I363)</f>
        <v>0</v>
      </c>
      <c r="AS363" s="72"/>
      <c r="AT363" s="72">
        <f>(AS363*$D363*$E363*$G363*$I363)</f>
        <v>0</v>
      </c>
      <c r="AU363" s="72"/>
      <c r="AV363" s="71">
        <f>(AU363*$D363*$E363*$G363*$I363)</f>
        <v>0</v>
      </c>
      <c r="AW363" s="72"/>
      <c r="AX363" s="71">
        <f>(AW363*$D363*$E363*$G363*$I363)</f>
        <v>0</v>
      </c>
      <c r="AY363" s="72"/>
      <c r="AZ363" s="71">
        <f>(AY363*$D363*$E363*$G363*$I363)</f>
        <v>0</v>
      </c>
      <c r="BA363" s="72"/>
      <c r="BB363" s="71">
        <f>(BA363*$D363*$E363*$G363*$I363)</f>
        <v>0</v>
      </c>
      <c r="BC363" s="72"/>
      <c r="BD363" s="71">
        <f>(BC363*$D363*$E363*$G363*$I363)</f>
        <v>0</v>
      </c>
      <c r="BE363" s="72"/>
      <c r="BF363" s="71">
        <f>(BE363*$D363*$E363*$G363*$J363)</f>
        <v>0</v>
      </c>
      <c r="BG363" s="72">
        <v>1</v>
      </c>
      <c r="BH363" s="71">
        <f>(BG363*$D363*$E363*$G363*$J363)</f>
        <v>166199.04000000001</v>
      </c>
      <c r="BI363" s="72"/>
      <c r="BJ363" s="71">
        <f>(BI363*$D363*$E363*$G363*$J363)</f>
        <v>0</v>
      </c>
      <c r="BK363" s="72"/>
      <c r="BL363" s="71">
        <f>(BK363*$D363*$E363*$G363*$J363)</f>
        <v>0</v>
      </c>
      <c r="BM363" s="72"/>
      <c r="BN363" s="71">
        <f>(BM363*$D363*$E363*$G363*$J363)</f>
        <v>0</v>
      </c>
      <c r="BO363" s="72"/>
      <c r="BP363" s="71">
        <f>(BO363*$D363*$E363*$G363*$J363)</f>
        <v>0</v>
      </c>
      <c r="BQ363" s="72"/>
      <c r="BR363" s="71">
        <f>(BQ363*$D363*$E363*$G363*$J363)</f>
        <v>0</v>
      </c>
      <c r="BS363" s="72"/>
      <c r="BT363" s="71">
        <f>(BS363*$D363*$E363*$G363*$J363)</f>
        <v>0</v>
      </c>
      <c r="BU363" s="72"/>
      <c r="BV363" s="71">
        <f>(BU363*$D363*$E363*$G363*$J363)</f>
        <v>0</v>
      </c>
      <c r="BW363" s="72"/>
      <c r="BX363" s="71">
        <f>(BW363*$D363*$E363*$G363*$J363)</f>
        <v>0</v>
      </c>
      <c r="BY363" s="72"/>
      <c r="BZ363" s="79">
        <f>(BY363*$D363*$E363*$G363*$J363)</f>
        <v>0</v>
      </c>
      <c r="CA363" s="72"/>
      <c r="CB363" s="71">
        <f>(CA363*$D363*$E363*$G363*$I363)</f>
        <v>0</v>
      </c>
      <c r="CC363" s="72"/>
      <c r="CD363" s="71">
        <f>(CC363*$D363*$E363*$G363*$I363)</f>
        <v>0</v>
      </c>
      <c r="CE363" s="72"/>
      <c r="CF363" s="71">
        <f>(CE363*$D363*$E363*$G363*$I363)</f>
        <v>0</v>
      </c>
      <c r="CG363" s="72"/>
      <c r="CH363" s="72">
        <f>(CG363*$D363*$E363*$G363*$I363)</f>
        <v>0</v>
      </c>
      <c r="CI363" s="72"/>
      <c r="CJ363" s="71">
        <f>(CI363*$D363*$E363*$G363*$J363)</f>
        <v>0</v>
      </c>
      <c r="CK363" s="72"/>
      <c r="CL363" s="71">
        <f>(CK363*$D363*$E363*$G363*$I363)</f>
        <v>0</v>
      </c>
      <c r="CM363" s="72"/>
      <c r="CN363" s="71">
        <f>(CM363*$D363*$E363*$G363*$I363)</f>
        <v>0</v>
      </c>
      <c r="CO363" s="72"/>
      <c r="CP363" s="71">
        <f>(CO363*$D363*$E363*$G363*$I363)</f>
        <v>0</v>
      </c>
      <c r="CQ363" s="72"/>
      <c r="CR363" s="71">
        <f>(CQ363*$D363*$E363*$G363*$I363)</f>
        <v>0</v>
      </c>
      <c r="CS363" s="72"/>
      <c r="CT363" s="71">
        <f>(CS363*$D363*$E363*$G363*$I363)</f>
        <v>0</v>
      </c>
      <c r="CU363" s="72"/>
      <c r="CV363" s="71">
        <f>(CU363*$D363*$E363*$G363*$J363)</f>
        <v>0</v>
      </c>
      <c r="CW363" s="86">
        <v>0</v>
      </c>
      <c r="CX363" s="71">
        <f>(CW363*$D363*$E363*$G363*$J363)</f>
        <v>0</v>
      </c>
      <c r="CY363" s="72"/>
      <c r="CZ363" s="71">
        <f>(CY363*$D363*$E363*$G363*$I363)</f>
        <v>0</v>
      </c>
      <c r="DA363" s="72"/>
      <c r="DB363" s="77">
        <f>(DA363*$D363*$E363*$G363*$J363)</f>
        <v>0</v>
      </c>
      <c r="DC363" s="72"/>
      <c r="DD363" s="71">
        <f>(DC363*$D363*$E363*$G363*$J363)</f>
        <v>0</v>
      </c>
      <c r="DE363" s="87"/>
      <c r="DF363" s="71">
        <f>(DE363*$D363*$E363*$G363*$J363)</f>
        <v>0</v>
      </c>
      <c r="DG363" s="72"/>
      <c r="DH363" s="71">
        <f>(DG363*$D363*$E363*$G363*$J363)</f>
        <v>0</v>
      </c>
      <c r="DI363" s="72"/>
      <c r="DJ363" s="71">
        <f>(DI363*$D363*$E363*$G363*$K363)</f>
        <v>0</v>
      </c>
      <c r="DK363" s="72"/>
      <c r="DL363" s="79">
        <f>(DK363*$D363*$E363*$G363*$L363)</f>
        <v>0</v>
      </c>
      <c r="DM363" s="81">
        <f t="shared" ref="DM363:DN373" si="2046">SUM(M363,O363,Q363,S363,U363,W363,Y363,AA363,AC363,AE363,AG363,AI363,AK363,AO363,AQ363,CE363,AS363,AU363,AW363,AY363,BA363,CI363,BC363,BE363,BG363,BK363,AM363,BM363,BO363,BQ363,BS363,BU363,BW363,BY363,CA363,CC363,CG363,CK363,CM363,CO363,CQ363,CS363,CU363,CW363,BI363,CY363,DA363,DC363,DE363,DG363,DI363,DK363)</f>
        <v>2</v>
      </c>
      <c r="DN363" s="79">
        <f t="shared" si="2046"/>
        <v>304698.23999999999</v>
      </c>
    </row>
    <row r="364" spans="1:118" ht="15.75" customHeight="1" x14ac:dyDescent="0.25">
      <c r="A364" s="82"/>
      <c r="B364" s="83">
        <v>315</v>
      </c>
      <c r="C364" s="65" t="s">
        <v>488</v>
      </c>
      <c r="D364" s="66">
        <v>22900</v>
      </c>
      <c r="E364" s="84">
        <v>3.5</v>
      </c>
      <c r="F364" s="84"/>
      <c r="G364" s="67">
        <v>1</v>
      </c>
      <c r="H364" s="68"/>
      <c r="I364" s="66">
        <v>1.4</v>
      </c>
      <c r="J364" s="66">
        <v>1.68</v>
      </c>
      <c r="K364" s="66">
        <v>2.23</v>
      </c>
      <c r="L364" s="69">
        <v>2.57</v>
      </c>
      <c r="M364" s="72">
        <v>10</v>
      </c>
      <c r="N364" s="71">
        <f t="shared" si="1987"/>
        <v>1234310</v>
      </c>
      <c r="O364" s="72">
        <v>12</v>
      </c>
      <c r="P364" s="72">
        <f>(O364*$D364*$E364*$G364*$I364*$P$12)</f>
        <v>1481172.0000000002</v>
      </c>
      <c r="Q364" s="72">
        <v>54</v>
      </c>
      <c r="R364" s="71">
        <f>(Q364*$D364*$E364*$G364*$I364*$R$12)</f>
        <v>6665274.0000000009</v>
      </c>
      <c r="S364" s="72">
        <v>5</v>
      </c>
      <c r="T364" s="71">
        <f>(S364/12*7*$D364*$E364*$G364*$I364*$T$12)+(S364/12*5*$D364*$E364*$G364*$I364*$T$13)</f>
        <v>628843.54166666674</v>
      </c>
      <c r="U364" s="72"/>
      <c r="V364" s="71">
        <f>(U364*$D364*$E364*$G364*$I364*$V$12)</f>
        <v>0</v>
      </c>
      <c r="W364" s="72"/>
      <c r="X364" s="71">
        <f>(W364*$D364*$E364*$G364*$I364*$X$12)</f>
        <v>0</v>
      </c>
      <c r="Y364" s="72"/>
      <c r="Z364" s="71">
        <f>(Y364*$D364*$E364*$G364*$I364*$Z$12)</f>
        <v>0</v>
      </c>
      <c r="AA364" s="72"/>
      <c r="AB364" s="71">
        <f>(AA364*$D364*$E364*$G364*$I364*$AB$12)</f>
        <v>0</v>
      </c>
      <c r="AC364" s="72">
        <v>9</v>
      </c>
      <c r="AD364" s="71">
        <f>(AC364*$D364*$E364*$G364*$I364*$AD$12)</f>
        <v>1110879</v>
      </c>
      <c r="AE364" s="72"/>
      <c r="AF364" s="71">
        <f>(AE364*$D364*$E364*$G364*$I364*$AF$12)</f>
        <v>0</v>
      </c>
      <c r="AG364" s="74"/>
      <c r="AH364" s="71">
        <f>(AG364*$D364*$E364*$G364*$I364*$AH$12)</f>
        <v>0</v>
      </c>
      <c r="AI364" s="72">
        <v>5</v>
      </c>
      <c r="AJ364" s="71">
        <f>(AI364*$D364*$E364*$G364*$I364*$AJ$12)</f>
        <v>617155</v>
      </c>
      <c r="AK364" s="86"/>
      <c r="AL364" s="71">
        <f>(AK364*$D364*$E364*$G364*$J364*$AL$12)</f>
        <v>0</v>
      </c>
      <c r="AM364" s="72">
        <v>3</v>
      </c>
      <c r="AN364" s="77">
        <f>(AM364*$D364*$E364*$G364*$J364*$AN$12)</f>
        <v>444351.60000000003</v>
      </c>
      <c r="AO364" s="72">
        <v>1</v>
      </c>
      <c r="AP364" s="71">
        <f>(AO364*$D364*$E364*$G364*$I364*$AP$12)</f>
        <v>112210</v>
      </c>
      <c r="AQ364" s="72"/>
      <c r="AR364" s="72">
        <f>(AQ364*$D364*$E364*$G364*$I364*$AR$12)</f>
        <v>0</v>
      </c>
      <c r="AS364" s="72"/>
      <c r="AT364" s="72">
        <f>(AS364*$D364*$E364*$G364*$I364*$AT$12)</f>
        <v>0</v>
      </c>
      <c r="AU364" s="72"/>
      <c r="AV364" s="71">
        <f>(AU364*$D364*$E364*$G364*$I364*$AV$12)</f>
        <v>0</v>
      </c>
      <c r="AW364" s="72"/>
      <c r="AX364" s="71">
        <f>(AW364*$D364*$E364*$G364*$I364*$AX$12)</f>
        <v>0</v>
      </c>
      <c r="AY364" s="72"/>
      <c r="AZ364" s="71">
        <f>(AY364*$D364*$E364*$G364*$I364*$AZ$12)</f>
        <v>0</v>
      </c>
      <c r="BA364" s="72"/>
      <c r="BB364" s="71">
        <f>(BA364*$D364*$E364*$G364*$I364*$BB$12)</f>
        <v>0</v>
      </c>
      <c r="BC364" s="72">
        <v>1</v>
      </c>
      <c r="BD364" s="71">
        <f>(BC364*$D364*$E364*$G364*$I364*$BD$12)</f>
        <v>123431.00000000001</v>
      </c>
      <c r="BE364" s="72">
        <v>5</v>
      </c>
      <c r="BF364" s="71">
        <f>(BE364*$D364*$E364*$G364*$J364*$BF$12)</f>
        <v>673260</v>
      </c>
      <c r="BG364" s="72">
        <v>31</v>
      </c>
      <c r="BH364" s="71">
        <f>(BG364*$D364*$E364*$G364*$J364*$BH$12)</f>
        <v>4174212</v>
      </c>
      <c r="BI364" s="72">
        <v>5</v>
      </c>
      <c r="BJ364" s="71">
        <f>(BI364*$D364*$E364*$G364*$J364*$BJ$12)</f>
        <v>774248.99999999988</v>
      </c>
      <c r="BK364" s="72"/>
      <c r="BL364" s="71">
        <f>(BK364*$D364*$E364*$G364*$J364*$BL$12)</f>
        <v>0</v>
      </c>
      <c r="BM364" s="72">
        <v>8</v>
      </c>
      <c r="BN364" s="71">
        <f>(BM364*$D364*$E364*$G364*$J364*$BN$12)</f>
        <v>1184937.6000000001</v>
      </c>
      <c r="BO364" s="72">
        <v>1</v>
      </c>
      <c r="BP364" s="71">
        <f>(BO364*$D364*$E364*$G364*$J364*$BP$12)</f>
        <v>134652</v>
      </c>
      <c r="BQ364" s="72"/>
      <c r="BR364" s="71">
        <f>(BQ364*$D364*$E364*$G364*$J364*$BR$12)</f>
        <v>0</v>
      </c>
      <c r="BS364" s="72"/>
      <c r="BT364" s="71">
        <f>(BS364*$D364*$E364*$G364*$J364*$BT$12)</f>
        <v>0</v>
      </c>
      <c r="BU364" s="72">
        <v>3</v>
      </c>
      <c r="BV364" s="71">
        <f>(BU364*$D364*$E364*$G364*$J364*$BV$12)</f>
        <v>504945</v>
      </c>
      <c r="BW364" s="72"/>
      <c r="BX364" s="71">
        <f>(BW364*$D364*$E364*$G364*$J364*$BX$12)</f>
        <v>0</v>
      </c>
      <c r="BY364" s="72">
        <v>1</v>
      </c>
      <c r="BZ364" s="79">
        <f>(BY364*$D364*$E364*$G364*$J364*$BZ$12)</f>
        <v>134652</v>
      </c>
      <c r="CA364" s="72"/>
      <c r="CB364" s="71">
        <f>(CA364*$D364*$E364*$G364*$I364*$CB$12)</f>
        <v>0</v>
      </c>
      <c r="CC364" s="72">
        <v>25</v>
      </c>
      <c r="CD364" s="71">
        <f>(CC364*$D364*$E364*$G364*$I364*$CD$12)</f>
        <v>3169932.4999999995</v>
      </c>
      <c r="CE364" s="72"/>
      <c r="CF364" s="71">
        <f>(CE364*$D364*$E364*$G364*$I364*$CF$12)</f>
        <v>0</v>
      </c>
      <c r="CG364" s="72"/>
      <c r="CH364" s="72">
        <f>(CG364*$D364*$E364*$G364*$I364*$CH$12)</f>
        <v>0</v>
      </c>
      <c r="CI364" s="72"/>
      <c r="CJ364" s="71">
        <f>(CI364*$D364*$E364*$G364*$J364*$CJ$12)</f>
        <v>0</v>
      </c>
      <c r="CK364" s="72"/>
      <c r="CL364" s="71">
        <f>(CK364*$D364*$E364*$G364*$I364*$CL$12)</f>
        <v>0</v>
      </c>
      <c r="CM364" s="72"/>
      <c r="CN364" s="71">
        <f>(CM364*$D364*$E364*$G364*$I364*$CN$12)</f>
        <v>0</v>
      </c>
      <c r="CO364" s="72"/>
      <c r="CP364" s="71">
        <f>(CO364*$D364*$E364*$G364*$I364*$CP$12)</f>
        <v>0</v>
      </c>
      <c r="CQ364" s="72"/>
      <c r="CR364" s="71">
        <f>(CQ364*$D364*$E364*$G364*$I364*$CR$12)</f>
        <v>0</v>
      </c>
      <c r="CS364" s="72">
        <v>1</v>
      </c>
      <c r="CT364" s="71">
        <f>(CS364*$D364*$E364*$G364*$I364*$CT$12)</f>
        <v>126797.29999999999</v>
      </c>
      <c r="CU364" s="72">
        <v>4</v>
      </c>
      <c r="CV364" s="71">
        <f>(CU364*$D364*$E364*$G364*$J364*$CV$12)</f>
        <v>538608</v>
      </c>
      <c r="CW364" s="86">
        <v>5</v>
      </c>
      <c r="CX364" s="71">
        <f>(CW364*$D364*$E364*$G364*$J364*$CX$12)</f>
        <v>605934</v>
      </c>
      <c r="CY364" s="72"/>
      <c r="CZ364" s="71">
        <f>(CY364*$D364*$E364*$G364*$I364*$CZ$12)</f>
        <v>0</v>
      </c>
      <c r="DA364" s="72"/>
      <c r="DB364" s="77">
        <f>(DA364*$D364*$E364*$G364*$J364*$DB$12)</f>
        <v>0</v>
      </c>
      <c r="DC364" s="72">
        <v>5</v>
      </c>
      <c r="DD364" s="71">
        <f>(DC364*$D364*$E364*$G364*$J364*$DD$12)</f>
        <v>673260</v>
      </c>
      <c r="DE364" s="87"/>
      <c r="DF364" s="71">
        <f>(DE364*$D364*$E364*$G364*$J364*$DF$12)</f>
        <v>0</v>
      </c>
      <c r="DG364" s="72"/>
      <c r="DH364" s="71">
        <f>(DG364*$D364*$E364*$G364*$J364*$DH$12)</f>
        <v>0</v>
      </c>
      <c r="DI364" s="72"/>
      <c r="DJ364" s="71">
        <f>(DI364*$D364*$E364*$G364*$K364*$DJ$12)</f>
        <v>0</v>
      </c>
      <c r="DK364" s="72">
        <v>1</v>
      </c>
      <c r="DL364" s="79">
        <f>(DK364*$D364*$E364*$G364*$L364*$DL$12)</f>
        <v>247182.59999999998</v>
      </c>
      <c r="DM364" s="81">
        <f t="shared" si="2046"/>
        <v>195</v>
      </c>
      <c r="DN364" s="79">
        <f t="shared" si="2046"/>
        <v>25360248.141666669</v>
      </c>
    </row>
    <row r="365" spans="1:118" s="8" customFormat="1" ht="45" customHeight="1" x14ac:dyDescent="0.25">
      <c r="A365" s="82"/>
      <c r="B365" s="83">
        <v>316</v>
      </c>
      <c r="C365" s="65" t="s">
        <v>489</v>
      </c>
      <c r="D365" s="66">
        <v>22900</v>
      </c>
      <c r="E365" s="84">
        <v>5.35</v>
      </c>
      <c r="F365" s="84"/>
      <c r="G365" s="67">
        <v>1</v>
      </c>
      <c r="H365" s="68"/>
      <c r="I365" s="66">
        <v>1.4</v>
      </c>
      <c r="J365" s="66">
        <v>1.68</v>
      </c>
      <c r="K365" s="66">
        <v>2.23</v>
      </c>
      <c r="L365" s="69">
        <v>2.57</v>
      </c>
      <c r="M365" s="72">
        <v>150</v>
      </c>
      <c r="N365" s="71">
        <f>(M365*$D365*$E365*$G365*$I365)</f>
        <v>25728150</v>
      </c>
      <c r="O365" s="72"/>
      <c r="P365" s="72">
        <f>(O365*$D365*$E365*$G365*$I365)</f>
        <v>0</v>
      </c>
      <c r="Q365" s="72">
        <v>15</v>
      </c>
      <c r="R365" s="71">
        <f>(Q365*$D365*$E365*$G365*$I365)</f>
        <v>2572814.9999999995</v>
      </c>
      <c r="S365" s="72"/>
      <c r="T365" s="71">
        <f>(S365*$D365*$E365*$G365*$I365)</f>
        <v>0</v>
      </c>
      <c r="U365" s="72"/>
      <c r="V365" s="71">
        <f>(U365*$D365*$E365*$G365*$I365)</f>
        <v>0</v>
      </c>
      <c r="W365" s="72"/>
      <c r="X365" s="71">
        <f>(W365*$D365*$E365*$G365*$I365)</f>
        <v>0</v>
      </c>
      <c r="Y365" s="72">
        <v>100</v>
      </c>
      <c r="Z365" s="71">
        <f>(Y365*$D365*$E365*$G365*$I365)</f>
        <v>17152100</v>
      </c>
      <c r="AA365" s="72"/>
      <c r="AB365" s="71">
        <f>(AA365*$D365*$E365*$G365*$I365)</f>
        <v>0</v>
      </c>
      <c r="AC365" s="72"/>
      <c r="AD365" s="71">
        <f>(AC365*$D365*$E365*$G365*$I365)</f>
        <v>0</v>
      </c>
      <c r="AE365" s="72"/>
      <c r="AF365" s="71">
        <f>(AE365*$D365*$E365*$G365*$I365)</f>
        <v>0</v>
      </c>
      <c r="AG365" s="74"/>
      <c r="AH365" s="71">
        <f>(AG365*$D365*$E365*$G365*$I365)</f>
        <v>0</v>
      </c>
      <c r="AI365" s="72"/>
      <c r="AJ365" s="71">
        <f>(AI365*$D365*$E365*$G365*$I365)</f>
        <v>0</v>
      </c>
      <c r="AK365" s="86">
        <v>0</v>
      </c>
      <c r="AL365" s="71">
        <f>(AK365*$D365*$E365*$G365*$J365)</f>
        <v>0</v>
      </c>
      <c r="AM365" s="72"/>
      <c r="AN365" s="77">
        <f>(AM365*$D365*$E365*$G365*$J365)</f>
        <v>0</v>
      </c>
      <c r="AO365" s="72"/>
      <c r="AP365" s="71">
        <f>(AO365*$D365*$E365*$G365*$I365)</f>
        <v>0</v>
      </c>
      <c r="AQ365" s="72"/>
      <c r="AR365" s="72">
        <f>(AQ365*$D365*$E365*$G365*$I365)</f>
        <v>0</v>
      </c>
      <c r="AS365" s="72"/>
      <c r="AT365" s="72">
        <f>(AS365*$D365*$E365*$G365*$I365)</f>
        <v>0</v>
      </c>
      <c r="AU365" s="72"/>
      <c r="AV365" s="71">
        <f>(AU365*$D365*$E365*$G365*$I365)</f>
        <v>0</v>
      </c>
      <c r="AW365" s="72"/>
      <c r="AX365" s="71">
        <f>(AW365*$D365*$E365*$G365*$I365)</f>
        <v>0</v>
      </c>
      <c r="AY365" s="72"/>
      <c r="AZ365" s="71">
        <f>(AY365*$D365*$E365*$G365*$I365)</f>
        <v>0</v>
      </c>
      <c r="BA365" s="72"/>
      <c r="BB365" s="71">
        <f>(BA365*$D365*$E365*$G365*$I365)</f>
        <v>0</v>
      </c>
      <c r="BC365" s="72"/>
      <c r="BD365" s="71">
        <f>(BC365*$D365*$E365*$G365*$I365)</f>
        <v>0</v>
      </c>
      <c r="BE365" s="72"/>
      <c r="BF365" s="71">
        <f>(BE365*$D365*$E365*$G365*$J365)</f>
        <v>0</v>
      </c>
      <c r="BG365" s="72">
        <v>12</v>
      </c>
      <c r="BH365" s="71">
        <f>(BG365*$D365*$E365*$G365*$J365)</f>
        <v>2469902.4</v>
      </c>
      <c r="BI365" s="72"/>
      <c r="BJ365" s="71">
        <f>(BI365*$D365*$E365*$G365*$J365)</f>
        <v>0</v>
      </c>
      <c r="BK365" s="72"/>
      <c r="BL365" s="71">
        <f>(BK365*$D365*$E365*$G365*$J365)</f>
        <v>0</v>
      </c>
      <c r="BM365" s="72"/>
      <c r="BN365" s="71">
        <f>(BM365*$D365*$E365*$G365*$J365)</f>
        <v>0</v>
      </c>
      <c r="BO365" s="72"/>
      <c r="BP365" s="71">
        <f>(BO365*$D365*$E365*$G365*$J365)</f>
        <v>0</v>
      </c>
      <c r="BQ365" s="72"/>
      <c r="BR365" s="71">
        <f>(BQ365*$D365*$E365*$G365*$J365)</f>
        <v>0</v>
      </c>
      <c r="BS365" s="72"/>
      <c r="BT365" s="71">
        <f>(BS365*$D365*$E365*$G365*$J365)</f>
        <v>0</v>
      </c>
      <c r="BU365" s="72"/>
      <c r="BV365" s="71">
        <f>(BU365*$D365*$E365*$G365*$J365)</f>
        <v>0</v>
      </c>
      <c r="BW365" s="72"/>
      <c r="BX365" s="71">
        <f>(BW365*$D365*$E365*$G365*$J365)</f>
        <v>0</v>
      </c>
      <c r="BY365" s="72"/>
      <c r="BZ365" s="79">
        <f>(BY365*$D365*$E365*$G365*$J365)</f>
        <v>0</v>
      </c>
      <c r="CA365" s="72"/>
      <c r="CB365" s="71">
        <f>(CA365*$D365*$E365*$G365*$I365)</f>
        <v>0</v>
      </c>
      <c r="CC365" s="72"/>
      <c r="CD365" s="71">
        <f>(CC365*$D365*$E365*$G365*$I365)</f>
        <v>0</v>
      </c>
      <c r="CE365" s="72"/>
      <c r="CF365" s="71">
        <f>(CE365*$D365*$E365*$G365*$I365)</f>
        <v>0</v>
      </c>
      <c r="CG365" s="72"/>
      <c r="CH365" s="72">
        <f>(CG365*$D365*$E365*$G365*$I365)</f>
        <v>0</v>
      </c>
      <c r="CI365" s="72"/>
      <c r="CJ365" s="71">
        <f>(CI365*$D365*$E365*$G365*$J365)</f>
        <v>0</v>
      </c>
      <c r="CK365" s="72"/>
      <c r="CL365" s="71">
        <f>(CK365*$D365*$E365*$G365*$I365)</f>
        <v>0</v>
      </c>
      <c r="CM365" s="72"/>
      <c r="CN365" s="71">
        <f>(CM365*$D365*$E365*$G365*$I365)</f>
        <v>0</v>
      </c>
      <c r="CO365" s="72"/>
      <c r="CP365" s="71">
        <f>(CO365*$D365*$E365*$G365*$I365)</f>
        <v>0</v>
      </c>
      <c r="CQ365" s="72"/>
      <c r="CR365" s="71">
        <f>(CQ365*$D365*$E365*$G365*$I365)</f>
        <v>0</v>
      </c>
      <c r="CS365" s="72"/>
      <c r="CT365" s="71">
        <f>(CS365*$D365*$E365*$G365*$I365)</f>
        <v>0</v>
      </c>
      <c r="CU365" s="72"/>
      <c r="CV365" s="71">
        <f>(CU365*$D365*$E365*$G365*$J365)</f>
        <v>0</v>
      </c>
      <c r="CW365" s="86">
        <v>250</v>
      </c>
      <c r="CX365" s="71">
        <f>(CW365*$D365*$E365*$G365*$J365)</f>
        <v>51456299.999999993</v>
      </c>
      <c r="CY365" s="72"/>
      <c r="CZ365" s="71">
        <f>(CY365*$D365*$E365*$G365*$I365)</f>
        <v>0</v>
      </c>
      <c r="DA365" s="72"/>
      <c r="DB365" s="77">
        <f>(DA365*$D365*$E365*$G365*$J365)</f>
        <v>0</v>
      </c>
      <c r="DC365" s="72"/>
      <c r="DD365" s="71">
        <f>(DC365*$D365*$E365*$G365*$J365)</f>
        <v>0</v>
      </c>
      <c r="DE365" s="87"/>
      <c r="DF365" s="71">
        <f>(DE365*$D365*$E365*$G365*$J365)</f>
        <v>0</v>
      </c>
      <c r="DG365" s="72"/>
      <c r="DH365" s="71">
        <f>(DG365*$D365*$E365*$G365*$J365)</f>
        <v>0</v>
      </c>
      <c r="DI365" s="72"/>
      <c r="DJ365" s="71">
        <f>(DI365*$D365*$E365*$G365*$K365)</f>
        <v>0</v>
      </c>
      <c r="DK365" s="72">
        <v>1</v>
      </c>
      <c r="DL365" s="79">
        <f>(DK365*$D365*$E365*$G365*$L365)</f>
        <v>314863.54999999993</v>
      </c>
      <c r="DM365" s="81">
        <f t="shared" si="2046"/>
        <v>528</v>
      </c>
      <c r="DN365" s="79">
        <f t="shared" si="2046"/>
        <v>99694130.949999988</v>
      </c>
    </row>
    <row r="366" spans="1:118" ht="45" customHeight="1" x14ac:dyDescent="0.25">
      <c r="A366" s="82"/>
      <c r="B366" s="83">
        <v>317</v>
      </c>
      <c r="C366" s="65" t="s">
        <v>490</v>
      </c>
      <c r="D366" s="66">
        <v>22900</v>
      </c>
      <c r="E366" s="84">
        <v>0.32</v>
      </c>
      <c r="F366" s="84"/>
      <c r="G366" s="67">
        <v>1</v>
      </c>
      <c r="H366" s="68"/>
      <c r="I366" s="66">
        <v>1.4</v>
      </c>
      <c r="J366" s="66">
        <v>1.68</v>
      </c>
      <c r="K366" s="66">
        <v>2.23</v>
      </c>
      <c r="L366" s="69">
        <v>2.57</v>
      </c>
      <c r="M366" s="72"/>
      <c r="N366" s="71">
        <f t="shared" si="1987"/>
        <v>0</v>
      </c>
      <c r="O366" s="72"/>
      <c r="P366" s="72">
        <f>(O366*$D366*$E366*$G366*$I366*$P$12)</f>
        <v>0</v>
      </c>
      <c r="Q366" s="72"/>
      <c r="R366" s="71">
        <f>(Q366*$D366*$E366*$G366*$I366*$R$12)</f>
        <v>0</v>
      </c>
      <c r="S366" s="72"/>
      <c r="T366" s="71">
        <f t="shared" ref="T366:T368" si="2047">(S366/12*7*$D366*$E366*$G366*$I366*$T$12)+(S366/12*5*$D366*$E366*$G366*$I366*$T$13)</f>
        <v>0</v>
      </c>
      <c r="U366" s="72"/>
      <c r="V366" s="71">
        <f>(U366*$D366*$E366*$G366*$I366*$V$12)</f>
        <v>0</v>
      </c>
      <c r="W366" s="72">
        <v>0</v>
      </c>
      <c r="X366" s="71">
        <f>(W366*$D366*$E366*$G366*$I366*$X$12)</f>
        <v>0</v>
      </c>
      <c r="Y366" s="72"/>
      <c r="Z366" s="71">
        <f>(Y366*$D366*$E366*$G366*$I366*$Z$12)</f>
        <v>0</v>
      </c>
      <c r="AA366" s="72">
        <v>0</v>
      </c>
      <c r="AB366" s="71">
        <f>(AA366*$D366*$E366*$G366*$I366*$AB$12)</f>
        <v>0</v>
      </c>
      <c r="AC366" s="72"/>
      <c r="AD366" s="71">
        <f>(AC366*$D366*$E366*$G366*$I366*$AD$12)</f>
        <v>0</v>
      </c>
      <c r="AE366" s="72">
        <v>0</v>
      </c>
      <c r="AF366" s="71">
        <f>(AE366*$D366*$E366*$G366*$I366*$AF$12)</f>
        <v>0</v>
      </c>
      <c r="AG366" s="74"/>
      <c r="AH366" s="71">
        <f>(AG366*$D366*$E366*$G366*$I366*$AH$12)</f>
        <v>0</v>
      </c>
      <c r="AI366" s="72">
        <v>70</v>
      </c>
      <c r="AJ366" s="71">
        <f>(AI366*$D366*$E366*$G366*$I366*$AJ$12)</f>
        <v>789958.4</v>
      </c>
      <c r="AK366" s="86">
        <v>0</v>
      </c>
      <c r="AL366" s="71">
        <f>(AK366*$D366*$E366*$G366*$J366*$AL$12)</f>
        <v>0</v>
      </c>
      <c r="AM366" s="72">
        <v>0</v>
      </c>
      <c r="AN366" s="77">
        <f>(AM366*$D366*$E366*$G366*$J366*$AN$12)</f>
        <v>0</v>
      </c>
      <c r="AO366" s="72"/>
      <c r="AP366" s="71">
        <f>(AO366*$D366*$E366*$G366*$I366*$AP$12)</f>
        <v>0</v>
      </c>
      <c r="AQ366" s="72">
        <f>16-6</f>
        <v>10</v>
      </c>
      <c r="AR366" s="72">
        <f>(AQ366*$D366*$E366*$G366*$I366*$AR$12)</f>
        <v>92332.800000000003</v>
      </c>
      <c r="AS366" s="72">
        <v>2</v>
      </c>
      <c r="AT366" s="72">
        <f>(AS366*$D366*$E366*$G366*$I366*$AT$12)</f>
        <v>23596.159999999996</v>
      </c>
      <c r="AU366" s="72">
        <v>0</v>
      </c>
      <c r="AV366" s="71">
        <f>(AU366*$D366*$E366*$G366*$I366*$AV$12)</f>
        <v>0</v>
      </c>
      <c r="AW366" s="72">
        <v>0</v>
      </c>
      <c r="AX366" s="71">
        <f>(AW366*$D366*$E366*$G366*$I366*$AX$12)</f>
        <v>0</v>
      </c>
      <c r="AY366" s="72">
        <v>0</v>
      </c>
      <c r="AZ366" s="71">
        <f>(AY366*$D366*$E366*$G366*$I366*$AZ$12)</f>
        <v>0</v>
      </c>
      <c r="BA366" s="72"/>
      <c r="BB366" s="71">
        <f>(BA366*$D366*$E366*$G366*$I366*$BB$12)</f>
        <v>0</v>
      </c>
      <c r="BC366" s="72"/>
      <c r="BD366" s="71">
        <f>(BC366*$D366*$E366*$G366*$I366*$BD$12)</f>
        <v>0</v>
      </c>
      <c r="BE366" s="72">
        <v>9</v>
      </c>
      <c r="BF366" s="71">
        <f>(BE366*$D366*$E366*$G366*$J366*$BF$12)</f>
        <v>110799.36</v>
      </c>
      <c r="BG366" s="72">
        <v>7</v>
      </c>
      <c r="BH366" s="71">
        <f>(BG366*$D366*$E366*$G366*$J366*$BH$12)</f>
        <v>86177.279999999999</v>
      </c>
      <c r="BI366" s="72">
        <v>0</v>
      </c>
      <c r="BJ366" s="71">
        <f>(BI366*$D366*$E366*$G366*$J366*$BJ$12)</f>
        <v>0</v>
      </c>
      <c r="BK366" s="72">
        <v>0</v>
      </c>
      <c r="BL366" s="71">
        <f>(BK366*$D366*$E366*$G366*$J366*$BL$12)</f>
        <v>0</v>
      </c>
      <c r="BM366" s="72"/>
      <c r="BN366" s="71">
        <f>(BM366*$D366*$E366*$G366*$J366*$BN$12)</f>
        <v>0</v>
      </c>
      <c r="BO366" s="72"/>
      <c r="BP366" s="71">
        <f>(BO366*$D366*$E366*$G366*$J366*$BP$12)</f>
        <v>0</v>
      </c>
      <c r="BQ366" s="72"/>
      <c r="BR366" s="71">
        <f>(BQ366*$D366*$E366*$G366*$J366*$BR$12)</f>
        <v>0</v>
      </c>
      <c r="BS366" s="72"/>
      <c r="BT366" s="71">
        <f>(BS366*$D366*$E366*$G366*$J366*$BT$12)</f>
        <v>0</v>
      </c>
      <c r="BU366" s="72"/>
      <c r="BV366" s="71">
        <f>(BU366*$D366*$E366*$G366*$J366*$BV$12)</f>
        <v>0</v>
      </c>
      <c r="BW366" s="72"/>
      <c r="BX366" s="71">
        <f>(BW366*$D366*$E366*$G366*$J366*$BX$12)</f>
        <v>0</v>
      </c>
      <c r="BY366" s="72"/>
      <c r="BZ366" s="79">
        <f>(BY366*$D366*$E366*$G366*$J366*$BZ$12)</f>
        <v>0</v>
      </c>
      <c r="CA366" s="72">
        <v>0</v>
      </c>
      <c r="CB366" s="71">
        <f>(CA366*$D366*$E366*$G366*$I366*$CB$12)</f>
        <v>0</v>
      </c>
      <c r="CC366" s="72">
        <v>0</v>
      </c>
      <c r="CD366" s="71">
        <f>(CC366*$D366*$E366*$G366*$I366*$CD$12)</f>
        <v>0</v>
      </c>
      <c r="CE366" s="72">
        <v>0</v>
      </c>
      <c r="CF366" s="71">
        <f>(CE366*$D366*$E366*$G366*$I366*$CF$12)</f>
        <v>0</v>
      </c>
      <c r="CG366" s="72"/>
      <c r="CH366" s="72">
        <f>(CG366*$D366*$E366*$G366*$I366*$CH$12)</f>
        <v>0</v>
      </c>
      <c r="CI366" s="72"/>
      <c r="CJ366" s="71">
        <f>(CI366*$D366*$E366*$G366*$J366*$CJ$12)</f>
        <v>0</v>
      </c>
      <c r="CK366" s="72">
        <v>0</v>
      </c>
      <c r="CL366" s="71">
        <f>(CK366*$D366*$E366*$G366*$I366*$CL$12)</f>
        <v>0</v>
      </c>
      <c r="CM366" s="72"/>
      <c r="CN366" s="71">
        <f>(CM366*$D366*$E366*$G366*$I366*$CN$12)</f>
        <v>0</v>
      </c>
      <c r="CO366" s="72"/>
      <c r="CP366" s="71">
        <f>(CO366*$D366*$E366*$G366*$I366*$CP$12)</f>
        <v>0</v>
      </c>
      <c r="CQ366" s="72"/>
      <c r="CR366" s="71">
        <f>(CQ366*$D366*$E366*$G366*$I366*$CR$12)</f>
        <v>0</v>
      </c>
      <c r="CS366" s="72"/>
      <c r="CT366" s="71">
        <f>(CS366*$D366*$E366*$G366*$I366*$CT$12)</f>
        <v>0</v>
      </c>
      <c r="CU366" s="72">
        <v>0</v>
      </c>
      <c r="CV366" s="71">
        <f>(CU366*$D366*$E366*$G366*$J366*$CV$12)</f>
        <v>0</v>
      </c>
      <c r="CW366" s="86">
        <v>0</v>
      </c>
      <c r="CX366" s="71">
        <f>(CW366*$D366*$E366*$G366*$J366*$CX$12)</f>
        <v>0</v>
      </c>
      <c r="CY366" s="72"/>
      <c r="CZ366" s="71">
        <f>(CY366*$D366*$E366*$G366*$I366*$CZ$12)</f>
        <v>0</v>
      </c>
      <c r="DA366" s="72">
        <v>0</v>
      </c>
      <c r="DB366" s="77">
        <f>(DA366*$D366*$E366*$G366*$J366*$DB$12)</f>
        <v>0</v>
      </c>
      <c r="DC366" s="72">
        <v>0</v>
      </c>
      <c r="DD366" s="71">
        <f>(DC366*$D366*$E366*$G366*$J366*$DD$12)</f>
        <v>0</v>
      </c>
      <c r="DE366" s="87"/>
      <c r="DF366" s="71">
        <f>(DE366*$D366*$E366*$G366*$J366*$DF$12)</f>
        <v>0</v>
      </c>
      <c r="DG366" s="72"/>
      <c r="DH366" s="71">
        <f>(DG366*$D366*$E366*$G366*$J366*$DH$12)</f>
        <v>0</v>
      </c>
      <c r="DI366" s="72"/>
      <c r="DJ366" s="71">
        <f>(DI366*$D366*$E366*$G366*$K366*$DJ$12)</f>
        <v>0</v>
      </c>
      <c r="DK366" s="72"/>
      <c r="DL366" s="97">
        <f>(DK366*$D366*$E366*$G366*$L366*$DL$12)</f>
        <v>0</v>
      </c>
      <c r="DM366" s="81">
        <f t="shared" si="2046"/>
        <v>98</v>
      </c>
      <c r="DN366" s="79">
        <f t="shared" si="2046"/>
        <v>1102864</v>
      </c>
    </row>
    <row r="367" spans="1:118" ht="45" customHeight="1" x14ac:dyDescent="0.25">
      <c r="A367" s="82"/>
      <c r="B367" s="83">
        <v>318</v>
      </c>
      <c r="C367" s="65" t="s">
        <v>491</v>
      </c>
      <c r="D367" s="66">
        <v>22900</v>
      </c>
      <c r="E367" s="84">
        <v>0.46</v>
      </c>
      <c r="F367" s="84"/>
      <c r="G367" s="67">
        <v>1</v>
      </c>
      <c r="H367" s="68"/>
      <c r="I367" s="66">
        <v>1.4</v>
      </c>
      <c r="J367" s="66">
        <v>1.68</v>
      </c>
      <c r="K367" s="66">
        <v>2.23</v>
      </c>
      <c r="L367" s="69">
        <v>2.57</v>
      </c>
      <c r="M367" s="72"/>
      <c r="N367" s="71">
        <f t="shared" si="1987"/>
        <v>0</v>
      </c>
      <c r="O367" s="72"/>
      <c r="P367" s="72">
        <f>(O367*$D367*$E367*$G367*$I367*$P$12)</f>
        <v>0</v>
      </c>
      <c r="Q367" s="72"/>
      <c r="R367" s="71">
        <f>(Q367*$D367*$E367*$G367*$I367*$R$12)</f>
        <v>0</v>
      </c>
      <c r="S367" s="72"/>
      <c r="T367" s="71">
        <f t="shared" si="2047"/>
        <v>0</v>
      </c>
      <c r="U367" s="72">
        <v>0</v>
      </c>
      <c r="V367" s="71">
        <f>(U367*$D367*$E367*$G367*$I367*$V$12)</f>
        <v>0</v>
      </c>
      <c r="W367" s="72">
        <v>0</v>
      </c>
      <c r="X367" s="71">
        <f>(W367*$D367*$E367*$G367*$I367*$X$12)</f>
        <v>0</v>
      </c>
      <c r="Y367" s="72"/>
      <c r="Z367" s="71">
        <f>(Y367*$D367*$E367*$G367*$I367*$Z$12)</f>
        <v>0</v>
      </c>
      <c r="AA367" s="72">
        <v>0</v>
      </c>
      <c r="AB367" s="71">
        <f>(AA367*$D367*$E367*$G367*$I367*$AB$12)</f>
        <v>0</v>
      </c>
      <c r="AC367" s="72"/>
      <c r="AD367" s="71">
        <f>(AC367*$D367*$E367*$G367*$I367*$AD$12)</f>
        <v>0</v>
      </c>
      <c r="AE367" s="72">
        <v>0</v>
      </c>
      <c r="AF367" s="71">
        <f>(AE367*$D367*$E367*$G367*$I367*$AF$12)</f>
        <v>0</v>
      </c>
      <c r="AG367" s="74"/>
      <c r="AH367" s="71">
        <f>(AG367*$D367*$E367*$G367*$I367*$AH$12)</f>
        <v>0</v>
      </c>
      <c r="AI367" s="72">
        <v>20</v>
      </c>
      <c r="AJ367" s="71">
        <f>(AI367*$D367*$E367*$G367*$I367*$AJ$12)</f>
        <v>324447.2</v>
      </c>
      <c r="AK367" s="86">
        <v>0</v>
      </c>
      <c r="AL367" s="71">
        <f>(AK367*$D367*$E367*$G367*$J367*$AL$12)</f>
        <v>0</v>
      </c>
      <c r="AM367" s="72"/>
      <c r="AN367" s="77">
        <f>(AM367*$D367*$E367*$G367*$J367*$AN$12)</f>
        <v>0</v>
      </c>
      <c r="AO367" s="72"/>
      <c r="AP367" s="71">
        <f>(AO367*$D367*$E367*$G367*$I367*$AP$12)</f>
        <v>0</v>
      </c>
      <c r="AQ367" s="72">
        <v>0</v>
      </c>
      <c r="AR367" s="72">
        <f>(AQ367*$D367*$E367*$G367*$I367*$AR$12)</f>
        <v>0</v>
      </c>
      <c r="AS367" s="72">
        <f>24-12</f>
        <v>12</v>
      </c>
      <c r="AT367" s="72">
        <f>(AS367*$D367*$E367*$G367*$I367*$AT$12)</f>
        <v>203516.87999999998</v>
      </c>
      <c r="AU367" s="72">
        <v>0</v>
      </c>
      <c r="AV367" s="71">
        <f>(AU367*$D367*$E367*$G367*$I367*$AV$12)</f>
        <v>0</v>
      </c>
      <c r="AW367" s="72">
        <v>0</v>
      </c>
      <c r="AX367" s="71">
        <f>(AW367*$D367*$E367*$G367*$I367*$AX$12)</f>
        <v>0</v>
      </c>
      <c r="AY367" s="72">
        <v>0</v>
      </c>
      <c r="AZ367" s="71">
        <f>(AY367*$D367*$E367*$G367*$I367*$AZ$12)</f>
        <v>0</v>
      </c>
      <c r="BA367" s="72"/>
      <c r="BB367" s="71">
        <f>(BA367*$D367*$E367*$G367*$I367*$BB$12)</f>
        <v>0</v>
      </c>
      <c r="BC367" s="72"/>
      <c r="BD367" s="71">
        <f>(BC367*$D367*$E367*$G367*$I367*$BD$12)</f>
        <v>0</v>
      </c>
      <c r="BE367" s="72">
        <v>5</v>
      </c>
      <c r="BF367" s="71">
        <f>(BE367*$D367*$E367*$G367*$J367*$BF$12)</f>
        <v>88485.599999999991</v>
      </c>
      <c r="BG367" s="72">
        <v>0</v>
      </c>
      <c r="BH367" s="71">
        <f>(BG367*$D367*$E367*$G367*$J367*$BH$12)</f>
        <v>0</v>
      </c>
      <c r="BI367" s="72"/>
      <c r="BJ367" s="71">
        <f>(BI367*$D367*$E367*$G367*$J367*$BJ$12)</f>
        <v>0</v>
      </c>
      <c r="BK367" s="72">
        <v>0</v>
      </c>
      <c r="BL367" s="71">
        <f>(BK367*$D367*$E367*$G367*$J367*$BL$12)</f>
        <v>0</v>
      </c>
      <c r="BM367" s="72">
        <f>19-10</f>
        <v>9</v>
      </c>
      <c r="BN367" s="71">
        <f>(BM367*$D367*$E367*$G367*$J367*$BN$12)</f>
        <v>175201.48800000001</v>
      </c>
      <c r="BO367" s="72"/>
      <c r="BP367" s="71">
        <f>(BO367*$D367*$E367*$G367*$J367*$BP$12)</f>
        <v>0</v>
      </c>
      <c r="BQ367" s="72"/>
      <c r="BR367" s="71">
        <f>(BQ367*$D367*$E367*$G367*$J367*$BR$12)</f>
        <v>0</v>
      </c>
      <c r="BS367" s="72">
        <v>1</v>
      </c>
      <c r="BT367" s="71">
        <f>(BS367*$D367*$E367*$G367*$J367*$BT$12)</f>
        <v>15927.407999999999</v>
      </c>
      <c r="BU367" s="72"/>
      <c r="BV367" s="71">
        <f>(BU367*$D367*$E367*$G367*$J367*$BV$12)</f>
        <v>0</v>
      </c>
      <c r="BW367" s="72"/>
      <c r="BX367" s="71">
        <f>(BW367*$D367*$E367*$G367*$J367*$BX$12)</f>
        <v>0</v>
      </c>
      <c r="BY367" s="72">
        <v>1</v>
      </c>
      <c r="BZ367" s="79">
        <f>(BY367*$D367*$E367*$G367*$J367*$BZ$12)</f>
        <v>17697.12</v>
      </c>
      <c r="CA367" s="72">
        <v>0</v>
      </c>
      <c r="CB367" s="71">
        <f>(CA367*$D367*$E367*$G367*$I367*$CB$12)</f>
        <v>0</v>
      </c>
      <c r="CC367" s="72">
        <v>1</v>
      </c>
      <c r="CD367" s="71">
        <f>(CC367*$D367*$E367*$G367*$I367*$CD$12)</f>
        <v>16664.787999999997</v>
      </c>
      <c r="CE367" s="72">
        <v>0</v>
      </c>
      <c r="CF367" s="71">
        <f>(CE367*$D367*$E367*$G367*$I367*$CF$12)</f>
        <v>0</v>
      </c>
      <c r="CG367" s="72"/>
      <c r="CH367" s="72">
        <f>(CG367*$D367*$E367*$G367*$I367*$CH$12)</f>
        <v>0</v>
      </c>
      <c r="CI367" s="72"/>
      <c r="CJ367" s="71">
        <f>(CI367*$D367*$E367*$G367*$J367*$CJ$12)</f>
        <v>0</v>
      </c>
      <c r="CK367" s="72">
        <v>0</v>
      </c>
      <c r="CL367" s="71">
        <f>(CK367*$D367*$E367*$G367*$I367*$CL$12)</f>
        <v>0</v>
      </c>
      <c r="CM367" s="72"/>
      <c r="CN367" s="71">
        <f>(CM367*$D367*$E367*$G367*$I367*$CN$12)</f>
        <v>0</v>
      </c>
      <c r="CO367" s="72"/>
      <c r="CP367" s="71">
        <f>(CO367*$D367*$E367*$G367*$I367*$CP$12)</f>
        <v>0</v>
      </c>
      <c r="CQ367" s="72"/>
      <c r="CR367" s="71">
        <f>(CQ367*$D367*$E367*$G367*$I367*$CR$12)</f>
        <v>0</v>
      </c>
      <c r="CS367" s="72"/>
      <c r="CT367" s="71">
        <f>(CS367*$D367*$E367*$G367*$I367*$CT$12)</f>
        <v>0</v>
      </c>
      <c r="CU367" s="72"/>
      <c r="CV367" s="71">
        <f>(CU367*$D367*$E367*$G367*$J367*$CV$12)</f>
        <v>0</v>
      </c>
      <c r="CW367" s="86">
        <v>0</v>
      </c>
      <c r="CX367" s="71">
        <f>(CW367*$D367*$E367*$G367*$J367*$CX$12)</f>
        <v>0</v>
      </c>
      <c r="CY367" s="72"/>
      <c r="CZ367" s="71">
        <f>(CY367*$D367*$E367*$G367*$I367*$CZ$12)</f>
        <v>0</v>
      </c>
      <c r="DA367" s="72">
        <v>0</v>
      </c>
      <c r="DB367" s="77">
        <f>(DA367*$D367*$E367*$G367*$J367*$DB$12)</f>
        <v>0</v>
      </c>
      <c r="DC367" s="72"/>
      <c r="DD367" s="71">
        <f>(DC367*$D367*$E367*$G367*$J367*$DD$12)</f>
        <v>0</v>
      </c>
      <c r="DE367" s="87"/>
      <c r="DF367" s="71">
        <f>(DE367*$D367*$E367*$G367*$J367*$DF$12)</f>
        <v>0</v>
      </c>
      <c r="DG367" s="72">
        <v>16</v>
      </c>
      <c r="DH367" s="71">
        <f>(DG367*$D367*$E367*$G367*$J367*$DH$12)</f>
        <v>319963.92959999997</v>
      </c>
      <c r="DI367" s="72">
        <v>9</v>
      </c>
      <c r="DJ367" s="71">
        <f>(DI367*$D367*$E367*$G367*$K367*$DJ$12)</f>
        <v>253700.856</v>
      </c>
      <c r="DK367" s="72"/>
      <c r="DL367" s="97">
        <f>(DK367*$D367*$E367*$G367*$L367*$DL$12)</f>
        <v>0</v>
      </c>
      <c r="DM367" s="81">
        <f t="shared" si="2046"/>
        <v>74</v>
      </c>
      <c r="DN367" s="79">
        <f t="shared" si="2046"/>
        <v>1415605.2695999998</v>
      </c>
    </row>
    <row r="368" spans="1:118" ht="30" customHeight="1" x14ac:dyDescent="0.25">
      <c r="A368" s="82"/>
      <c r="B368" s="83">
        <v>319</v>
      </c>
      <c r="C368" s="65" t="s">
        <v>492</v>
      </c>
      <c r="D368" s="66">
        <v>22900</v>
      </c>
      <c r="E368" s="84">
        <v>8.4</v>
      </c>
      <c r="F368" s="84"/>
      <c r="G368" s="67">
        <v>1</v>
      </c>
      <c r="H368" s="68"/>
      <c r="I368" s="66">
        <v>1.4</v>
      </c>
      <c r="J368" s="66">
        <v>1.68</v>
      </c>
      <c r="K368" s="66">
        <v>2.23</v>
      </c>
      <c r="L368" s="69">
        <v>2.57</v>
      </c>
      <c r="M368" s="72"/>
      <c r="N368" s="71">
        <f t="shared" si="1987"/>
        <v>0</v>
      </c>
      <c r="O368" s="72"/>
      <c r="P368" s="72">
        <f>(O368*$D368*$E368*$G368*$I368*$P$12)</f>
        <v>0</v>
      </c>
      <c r="Q368" s="72"/>
      <c r="R368" s="71">
        <f>(Q368*$D368*$E368*$G368*$I368*$R$12)</f>
        <v>0</v>
      </c>
      <c r="S368" s="72"/>
      <c r="T368" s="71">
        <f t="shared" si="2047"/>
        <v>0</v>
      </c>
      <c r="U368" s="72"/>
      <c r="V368" s="71">
        <f>(U368*$D368*$E368*$G368*$I368*$V$12)</f>
        <v>0</v>
      </c>
      <c r="W368" s="72"/>
      <c r="X368" s="71">
        <f>(W368*$D368*$E368*$G368*$I368*$X$12)</f>
        <v>0</v>
      </c>
      <c r="Y368" s="72"/>
      <c r="Z368" s="71">
        <f>(Y368*$D368*$E368*$G368*$I368*$Z$12)</f>
        <v>0</v>
      </c>
      <c r="AA368" s="72"/>
      <c r="AB368" s="71">
        <f>(AA368*$D368*$E368*$G368*$I368*$AB$12)</f>
        <v>0</v>
      </c>
      <c r="AC368" s="72"/>
      <c r="AD368" s="71">
        <f>(AC368*$D368*$E368*$G368*$I368*$AD$12)</f>
        <v>0</v>
      </c>
      <c r="AE368" s="72"/>
      <c r="AF368" s="71">
        <f>(AE368*$D368*$E368*$G368*$I368*$AF$12)</f>
        <v>0</v>
      </c>
      <c r="AG368" s="74"/>
      <c r="AH368" s="71">
        <f>(AG368*$D368*$E368*$G368*$I368*$AH$12)</f>
        <v>0</v>
      </c>
      <c r="AI368" s="72"/>
      <c r="AJ368" s="71">
        <f>(AI368*$D368*$E368*$G368*$I368*$AJ$12)</f>
        <v>0</v>
      </c>
      <c r="AK368" s="86">
        <v>0</v>
      </c>
      <c r="AL368" s="71">
        <f>(AK368*$D368*$E368*$G368*$J368*$AL$12)</f>
        <v>0</v>
      </c>
      <c r="AM368" s="72"/>
      <c r="AN368" s="77">
        <f>(AM368*$D368*$E368*$G368*$J368*$AN$12)</f>
        <v>0</v>
      </c>
      <c r="AO368" s="72"/>
      <c r="AP368" s="71">
        <f>(AO368*$D368*$E368*$G368*$I368*$AP$12)</f>
        <v>0</v>
      </c>
      <c r="AQ368" s="72"/>
      <c r="AR368" s="72">
        <f>(AQ368*$D368*$E368*$G368*$I368*$AR$12)</f>
        <v>0</v>
      </c>
      <c r="AS368" s="72"/>
      <c r="AT368" s="72">
        <f>(AS368*$D368*$E368*$G368*$I368*$AT$12)</f>
        <v>0</v>
      </c>
      <c r="AU368" s="72"/>
      <c r="AV368" s="71">
        <f>(AU368*$D368*$E368*$G368*$I368*$AV$12)</f>
        <v>0</v>
      </c>
      <c r="AW368" s="72"/>
      <c r="AX368" s="71">
        <f>(AW368*$D368*$E368*$G368*$I368*$AX$12)</f>
        <v>0</v>
      </c>
      <c r="AY368" s="72"/>
      <c r="AZ368" s="71">
        <f>(AY368*$D368*$E368*$G368*$I368*$AZ$12)</f>
        <v>0</v>
      </c>
      <c r="BA368" s="72"/>
      <c r="BB368" s="71">
        <f>(BA368*$D368*$E368*$G368*$I368*$BB$12)</f>
        <v>0</v>
      </c>
      <c r="BC368" s="72"/>
      <c r="BD368" s="71">
        <f>(BC368*$D368*$E368*$G368*$I368*$BD$12)</f>
        <v>0</v>
      </c>
      <c r="BE368" s="72"/>
      <c r="BF368" s="71">
        <f>(BE368*$D368*$E368*$G368*$J368*$BF$12)</f>
        <v>0</v>
      </c>
      <c r="BG368" s="72"/>
      <c r="BH368" s="71">
        <f>(BG368*$D368*$E368*$G368*$J368*$BH$12)</f>
        <v>0</v>
      </c>
      <c r="BI368" s="72"/>
      <c r="BJ368" s="71">
        <f>(BI368*$D368*$E368*$G368*$J368*$BJ$12)</f>
        <v>0</v>
      </c>
      <c r="BK368" s="72"/>
      <c r="BL368" s="71">
        <f>(BK368*$D368*$E368*$G368*$J368*$BL$12)</f>
        <v>0</v>
      </c>
      <c r="BM368" s="72"/>
      <c r="BN368" s="71">
        <f>(BM368*$D368*$E368*$G368*$J368*$BN$12)</f>
        <v>0</v>
      </c>
      <c r="BO368" s="72"/>
      <c r="BP368" s="71">
        <f>(BO368*$D368*$E368*$G368*$J368*$BP$12)</f>
        <v>0</v>
      </c>
      <c r="BQ368" s="72"/>
      <c r="BR368" s="71">
        <f>(BQ368*$D368*$E368*$G368*$J368*$BR$12)</f>
        <v>0</v>
      </c>
      <c r="BS368" s="72"/>
      <c r="BT368" s="71">
        <f>(BS368*$D368*$E368*$G368*$J368*$BT$12)</f>
        <v>0</v>
      </c>
      <c r="BU368" s="72"/>
      <c r="BV368" s="71">
        <f>(BU368*$D368*$E368*$G368*$J368*$BV$12)</f>
        <v>0</v>
      </c>
      <c r="BW368" s="72"/>
      <c r="BX368" s="71">
        <f>(BW368*$D368*$E368*$G368*$J368*$BX$12)</f>
        <v>0</v>
      </c>
      <c r="BY368" s="72"/>
      <c r="BZ368" s="79">
        <f>(BY368*$D368*$E368*$G368*$J368*$BZ$12)</f>
        <v>0</v>
      </c>
      <c r="CA368" s="72"/>
      <c r="CB368" s="71">
        <f>(CA368*$D368*$E368*$G368*$I368*$CB$12)</f>
        <v>0</v>
      </c>
      <c r="CC368" s="72"/>
      <c r="CD368" s="71">
        <f>(CC368*$D368*$E368*$G368*$I368*$CD$12)</f>
        <v>0</v>
      </c>
      <c r="CE368" s="72"/>
      <c r="CF368" s="71">
        <f>(CE368*$D368*$E368*$G368*$I368*$CF$12)</f>
        <v>0</v>
      </c>
      <c r="CG368" s="72"/>
      <c r="CH368" s="72">
        <f>(CG368*$D368*$E368*$G368*$I368*$CH$12)</f>
        <v>0</v>
      </c>
      <c r="CI368" s="72"/>
      <c r="CJ368" s="71">
        <f>(CI368*$D368*$E368*$G368*$J368*$CJ$12)</f>
        <v>0</v>
      </c>
      <c r="CK368" s="72"/>
      <c r="CL368" s="71">
        <f>(CK368*$D368*$E368*$G368*$I368*$CL$12)</f>
        <v>0</v>
      </c>
      <c r="CM368" s="72"/>
      <c r="CN368" s="71">
        <f>(CM368*$D368*$E368*$G368*$I368*$CN$12)</f>
        <v>0</v>
      </c>
      <c r="CO368" s="72"/>
      <c r="CP368" s="71">
        <f>(CO368*$D368*$E368*$G368*$I368*$CP$12)</f>
        <v>0</v>
      </c>
      <c r="CQ368" s="72"/>
      <c r="CR368" s="71">
        <f>(CQ368*$D368*$E368*$G368*$I368*$CR$12)</f>
        <v>0</v>
      </c>
      <c r="CS368" s="72"/>
      <c r="CT368" s="71">
        <f>(CS368*$D368*$E368*$G368*$I368*$CT$12)</f>
        <v>0</v>
      </c>
      <c r="CU368" s="72"/>
      <c r="CV368" s="71">
        <f>(CU368*$D368*$E368*$G368*$J368*$CV$12)</f>
        <v>0</v>
      </c>
      <c r="CW368" s="86">
        <v>0</v>
      </c>
      <c r="CX368" s="71">
        <f>(CW368*$D368*$E368*$G368*$J368*$CX$12)</f>
        <v>0</v>
      </c>
      <c r="CY368" s="72"/>
      <c r="CZ368" s="71">
        <f>(CY368*$D368*$E368*$G368*$I368*$CZ$12)</f>
        <v>0</v>
      </c>
      <c r="DA368" s="72"/>
      <c r="DB368" s="77">
        <f>(DA368*$D368*$E368*$G368*$J368*$DB$12)</f>
        <v>0</v>
      </c>
      <c r="DC368" s="72"/>
      <c r="DD368" s="71">
        <f>(DC368*$D368*$E368*$G368*$J368*$DD$12)</f>
        <v>0</v>
      </c>
      <c r="DE368" s="87"/>
      <c r="DF368" s="71">
        <f>(DE368*$D368*$E368*$G368*$J368*$DF$12)</f>
        <v>0</v>
      </c>
      <c r="DG368" s="72"/>
      <c r="DH368" s="71">
        <f>(DG368*$D368*$E368*$G368*$J368*$DH$12)</f>
        <v>0</v>
      </c>
      <c r="DI368" s="72"/>
      <c r="DJ368" s="71">
        <f>(DI368*$D368*$E368*$G368*$K368*$DJ$12)</f>
        <v>0</v>
      </c>
      <c r="DK368" s="72"/>
      <c r="DL368" s="97">
        <f>(DK368*$D368*$E368*$G368*$L368*$DL$12)</f>
        <v>0</v>
      </c>
      <c r="DM368" s="81">
        <f t="shared" si="2046"/>
        <v>0</v>
      </c>
      <c r="DN368" s="79">
        <f t="shared" si="2046"/>
        <v>0</v>
      </c>
    </row>
    <row r="369" spans="1:118" ht="30" customHeight="1" x14ac:dyDescent="0.25">
      <c r="A369" s="82"/>
      <c r="B369" s="83">
        <v>320</v>
      </c>
      <c r="C369" s="65" t="s">
        <v>493</v>
      </c>
      <c r="D369" s="66">
        <v>22900</v>
      </c>
      <c r="E369" s="84">
        <v>2.3199999999999998</v>
      </c>
      <c r="F369" s="84"/>
      <c r="G369" s="67">
        <v>1</v>
      </c>
      <c r="H369" s="68"/>
      <c r="I369" s="66">
        <v>1.4</v>
      </c>
      <c r="J369" s="66">
        <v>1.68</v>
      </c>
      <c r="K369" s="66">
        <v>2.23</v>
      </c>
      <c r="L369" s="69">
        <v>2.57</v>
      </c>
      <c r="M369" s="72"/>
      <c r="N369" s="71">
        <f>(M369*$D369*$E369*$G369*$I369)</f>
        <v>0</v>
      </c>
      <c r="O369" s="72"/>
      <c r="P369" s="72">
        <f>(O369*$D369*$E369*$G369*$I369)</f>
        <v>0</v>
      </c>
      <c r="Q369" s="72"/>
      <c r="R369" s="71">
        <f>(Q369*$D369*$E369*$G369*$I369)</f>
        <v>0</v>
      </c>
      <c r="S369" s="72"/>
      <c r="T369" s="71">
        <f>(S369*$D369*$E369*$G369*$I369)</f>
        <v>0</v>
      </c>
      <c r="U369" s="72"/>
      <c r="V369" s="71">
        <f>(U369*$D369*$E369*$G369*$I369)</f>
        <v>0</v>
      </c>
      <c r="W369" s="72"/>
      <c r="X369" s="71">
        <f>(W369*$D369*$E369*$G369*$I369)</f>
        <v>0</v>
      </c>
      <c r="Y369" s="72"/>
      <c r="Z369" s="71">
        <f>(Y369*$D369*$E369*$G369*$I369)</f>
        <v>0</v>
      </c>
      <c r="AA369" s="72"/>
      <c r="AB369" s="71">
        <f>(AA369*$D369*$E369*$G369*$I369)</f>
        <v>0</v>
      </c>
      <c r="AC369" s="72"/>
      <c r="AD369" s="71">
        <f>(AC369*$D369*$E369*$G369*$I369)</f>
        <v>0</v>
      </c>
      <c r="AE369" s="72"/>
      <c r="AF369" s="71">
        <f>(AE369*$D369*$E369*$G369*$I369)</f>
        <v>0</v>
      </c>
      <c r="AG369" s="74"/>
      <c r="AH369" s="71">
        <f>(AG369*$D369*$E369*$G369*$I369)</f>
        <v>0</v>
      </c>
      <c r="AI369" s="72"/>
      <c r="AJ369" s="71">
        <f>(AI369*$D369*$E369*$G369*$I369)</f>
        <v>0</v>
      </c>
      <c r="AK369" s="86">
        <v>0</v>
      </c>
      <c r="AL369" s="71">
        <f>(AK369*$D369*$E369*$G369*$J369)</f>
        <v>0</v>
      </c>
      <c r="AM369" s="72"/>
      <c r="AN369" s="77">
        <f>(AM369*$D369*$E369*$G369*$J369)</f>
        <v>0</v>
      </c>
      <c r="AO369" s="72"/>
      <c r="AP369" s="71">
        <f>(AO369*$D369*$E369*$G369*$I369)</f>
        <v>0</v>
      </c>
      <c r="AQ369" s="72"/>
      <c r="AR369" s="72">
        <f>(AQ369*$D369*$E369*$G369*$I369)</f>
        <v>0</v>
      </c>
      <c r="AS369" s="72"/>
      <c r="AT369" s="72">
        <f>(AS369*$D369*$E369*$G369*$I369)</f>
        <v>0</v>
      </c>
      <c r="AU369" s="72"/>
      <c r="AV369" s="71">
        <f>(AU369*$D369*$E369*$G369*$I369)</f>
        <v>0</v>
      </c>
      <c r="AW369" s="72"/>
      <c r="AX369" s="71">
        <f>(AW369*$D369*$E369*$G369*$I369)</f>
        <v>0</v>
      </c>
      <c r="AY369" s="72"/>
      <c r="AZ369" s="71">
        <f>(AY369*$D369*$E369*$G369*$I369)</f>
        <v>0</v>
      </c>
      <c r="BA369" s="72"/>
      <c r="BB369" s="71">
        <f>(BA369*$D369*$E369*$G369*$I369)</f>
        <v>0</v>
      </c>
      <c r="BC369" s="72"/>
      <c r="BD369" s="71">
        <f>(BC369*$D369*$E369*$G369*$I369)</f>
        <v>0</v>
      </c>
      <c r="BE369" s="72"/>
      <c r="BF369" s="71">
        <f>(BE369*$D369*$E369*$G369*$J369)</f>
        <v>0</v>
      </c>
      <c r="BG369" s="72"/>
      <c r="BH369" s="71">
        <f>(BG369*$D369*$E369*$G369*$J369)</f>
        <v>0</v>
      </c>
      <c r="BI369" s="72"/>
      <c r="BJ369" s="71">
        <f>(BI369*$D369*$E369*$G369*$J369)</f>
        <v>0</v>
      </c>
      <c r="BK369" s="72"/>
      <c r="BL369" s="71">
        <f>(BK369*$D369*$E369*$G369*$J369)</f>
        <v>0</v>
      </c>
      <c r="BM369" s="72"/>
      <c r="BN369" s="71">
        <f>(BM369*$D369*$E369*$G369*$J369)</f>
        <v>0</v>
      </c>
      <c r="BO369" s="72"/>
      <c r="BP369" s="71">
        <f>(BO369*$D369*$E369*$G369*$J369)</f>
        <v>0</v>
      </c>
      <c r="BQ369" s="72"/>
      <c r="BR369" s="71">
        <f>(BQ369*$D369*$E369*$G369*$J369)</f>
        <v>0</v>
      </c>
      <c r="BS369" s="72"/>
      <c r="BT369" s="71">
        <f>(BS369*$D369*$E369*$G369*$J369)</f>
        <v>0</v>
      </c>
      <c r="BU369" s="72"/>
      <c r="BV369" s="71">
        <f>(BU369*$D369*$E369*$G369*$J369)</f>
        <v>0</v>
      </c>
      <c r="BW369" s="72"/>
      <c r="BX369" s="71">
        <f>(BW369*$D369*$E369*$G369*$J369)</f>
        <v>0</v>
      </c>
      <c r="BY369" s="72"/>
      <c r="BZ369" s="79">
        <f>(BY369*$D369*$E369*$G369*$J369)</f>
        <v>0</v>
      </c>
      <c r="CA369" s="72"/>
      <c r="CB369" s="71">
        <f>(CA369*$D369*$E369*$G369*$I369)</f>
        <v>0</v>
      </c>
      <c r="CC369" s="72"/>
      <c r="CD369" s="71">
        <f>(CC369*$D369*$E369*$G369*$I369)</f>
        <v>0</v>
      </c>
      <c r="CE369" s="72"/>
      <c r="CF369" s="71">
        <f>(CE369*$D369*$E369*$G369*$I369)</f>
        <v>0</v>
      </c>
      <c r="CG369" s="72"/>
      <c r="CH369" s="72">
        <f>(CG369*$D369*$E369*$G369*$I369)</f>
        <v>0</v>
      </c>
      <c r="CI369" s="72"/>
      <c r="CJ369" s="71">
        <f>(CI369*$D369*$E369*$G369*$J369)</f>
        <v>0</v>
      </c>
      <c r="CK369" s="72"/>
      <c r="CL369" s="71">
        <f>(CK369*$D369*$E369*$G369*$I369)</f>
        <v>0</v>
      </c>
      <c r="CM369" s="72"/>
      <c r="CN369" s="71">
        <f>(CM369*$D369*$E369*$G369*$I369)</f>
        <v>0</v>
      </c>
      <c r="CO369" s="72"/>
      <c r="CP369" s="71">
        <f>(CO369*$D369*$E369*$G369*$I369)</f>
        <v>0</v>
      </c>
      <c r="CQ369" s="72"/>
      <c r="CR369" s="71">
        <f>(CQ369*$D369*$E369*$G369*$I369)</f>
        <v>0</v>
      </c>
      <c r="CS369" s="72"/>
      <c r="CT369" s="71">
        <f>(CS369*$D369*$E369*$G369*$I369)</f>
        <v>0</v>
      </c>
      <c r="CU369" s="72"/>
      <c r="CV369" s="71">
        <f>(CU369*$D369*$E369*$G369*$J369)</f>
        <v>0</v>
      </c>
      <c r="CW369" s="86">
        <v>0</v>
      </c>
      <c r="CX369" s="71">
        <f>(CW369*$D369*$E369*$G369*$J369)</f>
        <v>0</v>
      </c>
      <c r="CY369" s="72"/>
      <c r="CZ369" s="71">
        <f>(CY369*$D369*$E369*$G369*$I369)</f>
        <v>0</v>
      </c>
      <c r="DA369" s="72"/>
      <c r="DB369" s="77">
        <f>(DA369*$D369*$E369*$G369*$J369)</f>
        <v>0</v>
      </c>
      <c r="DC369" s="72"/>
      <c r="DD369" s="71">
        <f>(DC369*$D369*$E369*$G369*$J369)</f>
        <v>0</v>
      </c>
      <c r="DE369" s="87"/>
      <c r="DF369" s="71">
        <f>(DE369*$D369*$E369*$G369*$J369)</f>
        <v>0</v>
      </c>
      <c r="DG369" s="72"/>
      <c r="DH369" s="71">
        <f>(DG369*$D369*$E369*$G369*$J369)</f>
        <v>0</v>
      </c>
      <c r="DI369" s="72"/>
      <c r="DJ369" s="71">
        <f>(DI369*$D369*$E369*$G369*$K369)</f>
        <v>0</v>
      </c>
      <c r="DK369" s="82"/>
      <c r="DL369" s="79">
        <f>(DK369*$D369*$E369*$G369*$L369)</f>
        <v>0</v>
      </c>
      <c r="DM369" s="81">
        <f t="shared" si="2046"/>
        <v>0</v>
      </c>
      <c r="DN369" s="79">
        <f t="shared" si="2046"/>
        <v>0</v>
      </c>
    </row>
    <row r="370" spans="1:118" ht="66.75" customHeight="1" x14ac:dyDescent="0.25">
      <c r="A370" s="82"/>
      <c r="B370" s="83">
        <v>321</v>
      </c>
      <c r="C370" s="65" t="s">
        <v>494</v>
      </c>
      <c r="D370" s="66">
        <v>22900</v>
      </c>
      <c r="E370" s="91">
        <v>18.149999999999999</v>
      </c>
      <c r="F370" s="91"/>
      <c r="G370" s="67">
        <v>1</v>
      </c>
      <c r="H370" s="68"/>
      <c r="I370" s="66">
        <v>1.4</v>
      </c>
      <c r="J370" s="66">
        <v>1.68</v>
      </c>
      <c r="K370" s="66">
        <v>2.23</v>
      </c>
      <c r="L370" s="69">
        <v>2.57</v>
      </c>
      <c r="M370" s="72">
        <v>16</v>
      </c>
      <c r="N370" s="71">
        <f t="shared" ref="N370:N373" si="2048">(M370*$D370*$E370*$G370*$I370*$N$12)</f>
        <v>10241246.399999999</v>
      </c>
      <c r="O370" s="72"/>
      <c r="P370" s="72">
        <f>(O370*$D370*$E370*$G370*$I370*$P$12)</f>
        <v>0</v>
      </c>
      <c r="Q370" s="72">
        <v>5</v>
      </c>
      <c r="R370" s="71">
        <f>(Q370*$D370*$E370*$G370*$I370*$R$12)</f>
        <v>3200389.4999999995</v>
      </c>
      <c r="S370" s="72"/>
      <c r="T370" s="71">
        <f t="shared" ref="T370:T373" si="2049">(S370/12*7*$D370*$E370*$G370*$I370*$T$12)+(S370/12*5*$D370*$E370*$G370*$I370*$T$13)</f>
        <v>0</v>
      </c>
      <c r="U370" s="72"/>
      <c r="V370" s="71">
        <f>(U370*$D370*$E370*$G370*$I370*$V$12)</f>
        <v>0</v>
      </c>
      <c r="W370" s="72"/>
      <c r="X370" s="71">
        <f>(W370*$D370*$E370*$G370*$I370*$X$12)</f>
        <v>0</v>
      </c>
      <c r="Y370" s="72"/>
      <c r="Z370" s="71">
        <f>(Y370*$D370*$E370*$G370*$I370*$Z$12)</f>
        <v>0</v>
      </c>
      <c r="AA370" s="72"/>
      <c r="AB370" s="71">
        <f>(AA370*$D370*$E370*$G370*$I370*$AB$12)</f>
        <v>0</v>
      </c>
      <c r="AC370" s="72"/>
      <c r="AD370" s="71">
        <f>(AC370*$D370*$E370*$G370*$I370*$AD$12)</f>
        <v>0</v>
      </c>
      <c r="AE370" s="72"/>
      <c r="AF370" s="71">
        <f>(AE370*$D370*$E370*$G370*$I370*$AF$12)</f>
        <v>0</v>
      </c>
      <c r="AG370" s="74"/>
      <c r="AH370" s="71">
        <f>(AG370*$D370*$E370*$G370*$I370*$AH$12)</f>
        <v>0</v>
      </c>
      <c r="AI370" s="72">
        <v>3</v>
      </c>
      <c r="AJ370" s="71">
        <f>(AI370*$D370*$E370*$G370*$I370*$AJ$12)</f>
        <v>1920233.7000000002</v>
      </c>
      <c r="AK370" s="86"/>
      <c r="AL370" s="71">
        <f>(AK370*$D370*$E370*$G370*$J370*$AL$12)</f>
        <v>0</v>
      </c>
      <c r="AM370" s="72"/>
      <c r="AN370" s="77">
        <f>(AM370*$D370*$E370*$G370*$J370*$AN$12)</f>
        <v>0</v>
      </c>
      <c r="AO370" s="72"/>
      <c r="AP370" s="71">
        <f>(AO370*$D370*$E370*$G370*$I370*$AP$12)</f>
        <v>0</v>
      </c>
      <c r="AQ370" s="72"/>
      <c r="AR370" s="72">
        <f>(AQ370*$D370*$E370*$G370*$I370*$AR$12)</f>
        <v>0</v>
      </c>
      <c r="AS370" s="72"/>
      <c r="AT370" s="72">
        <f>(AS370*$D370*$E370*$G370*$I370*$AT$12)</f>
        <v>0</v>
      </c>
      <c r="AU370" s="72"/>
      <c r="AV370" s="71">
        <f>(AU370*$D370*$E370*$G370*$I370*$AV$12)</f>
        <v>0</v>
      </c>
      <c r="AW370" s="72"/>
      <c r="AX370" s="71">
        <f>(AW370*$D370*$E370*$G370*$I370*$AX$12)</f>
        <v>0</v>
      </c>
      <c r="AY370" s="72"/>
      <c r="AZ370" s="71">
        <f>(AY370*$D370*$E370*$G370*$I370*$AZ$12)</f>
        <v>0</v>
      </c>
      <c r="BA370" s="72"/>
      <c r="BB370" s="71">
        <f>(BA370*$D370*$E370*$G370*$I370*$BB$12)</f>
        <v>0</v>
      </c>
      <c r="BC370" s="72"/>
      <c r="BD370" s="71">
        <f>(BC370*$D370*$E370*$G370*$I370*$BD$12)</f>
        <v>0</v>
      </c>
      <c r="BE370" s="72"/>
      <c r="BF370" s="71">
        <f>(BE370*$D370*$E370*$G370*$J370*$BF$12)</f>
        <v>0</v>
      </c>
      <c r="BG370" s="72"/>
      <c r="BH370" s="71">
        <f>(BG370*$D370*$E370*$G370*$J370*$BH$12)</f>
        <v>0</v>
      </c>
      <c r="BI370" s="72"/>
      <c r="BJ370" s="71">
        <f>(BI370*$D370*$E370*$G370*$J370*$BJ$12)</f>
        <v>0</v>
      </c>
      <c r="BK370" s="72"/>
      <c r="BL370" s="71">
        <f>(BK370*$D370*$E370*$G370*$J370*$BL$12)</f>
        <v>0</v>
      </c>
      <c r="BM370" s="72"/>
      <c r="BN370" s="71">
        <f>(BM370*$D370*$E370*$G370*$J370*$BN$12)</f>
        <v>0</v>
      </c>
      <c r="BO370" s="72"/>
      <c r="BP370" s="71">
        <f>(BO370*$D370*$E370*$G370*$J370*$BP$12)</f>
        <v>0</v>
      </c>
      <c r="BQ370" s="72">
        <v>5</v>
      </c>
      <c r="BR370" s="71">
        <f>(BQ370*$D370*$E370*$G370*$J370*$BR$12)</f>
        <v>4364167.4999999991</v>
      </c>
      <c r="BS370" s="72"/>
      <c r="BT370" s="71">
        <f>(BS370*$D370*$E370*$G370*$J370*$BT$12)</f>
        <v>0</v>
      </c>
      <c r="BU370" s="72"/>
      <c r="BV370" s="71">
        <f>(BU370*$D370*$E370*$G370*$J370*$BV$12)</f>
        <v>0</v>
      </c>
      <c r="BW370" s="72">
        <v>15</v>
      </c>
      <c r="BX370" s="71">
        <f>(BW370*$D370*$E370*$G370*$J370*$BX$12)</f>
        <v>10474001.999999998</v>
      </c>
      <c r="BY370" s="72"/>
      <c r="BZ370" s="79">
        <f>(BY370*$D370*$E370*$G370*$J370*$BZ$12)</f>
        <v>0</v>
      </c>
      <c r="CA370" s="72"/>
      <c r="CB370" s="71">
        <f>(CA370*$D370*$E370*$G370*$I370*$CB$12)</f>
        <v>0</v>
      </c>
      <c r="CC370" s="72"/>
      <c r="CD370" s="71">
        <f>(CC370*$D370*$E370*$G370*$I370*$CD$12)</f>
        <v>0</v>
      </c>
      <c r="CE370" s="72"/>
      <c r="CF370" s="71">
        <f>(CE370*$D370*$E370*$G370*$I370*$CF$12)</f>
        <v>0</v>
      </c>
      <c r="CG370" s="72"/>
      <c r="CH370" s="72">
        <f>(CG370*$D370*$E370*$G370*$I370*$CH$12)</f>
        <v>0</v>
      </c>
      <c r="CI370" s="72"/>
      <c r="CJ370" s="71">
        <f>(CI370*$D370*$E370*$G370*$J370*$CJ$12)</f>
        <v>0</v>
      </c>
      <c r="CK370" s="72"/>
      <c r="CL370" s="71">
        <f>(CK370*$D370*$E370*$G370*$I370*$CL$12)</f>
        <v>0</v>
      </c>
      <c r="CM370" s="72"/>
      <c r="CN370" s="71">
        <f>(CM370*$D370*$E370*$G370*$I370*$CN$12)</f>
        <v>0</v>
      </c>
      <c r="CO370" s="72"/>
      <c r="CP370" s="71">
        <f>(CO370*$D370*$E370*$G370*$I370*$CP$12)</f>
        <v>0</v>
      </c>
      <c r="CQ370" s="72"/>
      <c r="CR370" s="71">
        <f>(CQ370*$D370*$E370*$G370*$I370*$CR$12)</f>
        <v>0</v>
      </c>
      <c r="CS370" s="72">
        <v>1</v>
      </c>
      <c r="CT370" s="71">
        <f>(CS370*$D370*$E370*$G370*$I370*$CT$12)</f>
        <v>657534.56999999983</v>
      </c>
      <c r="CU370" s="72"/>
      <c r="CV370" s="71">
        <f>(CU370*$D370*$E370*$G370*$J370*$CV$12)</f>
        <v>0</v>
      </c>
      <c r="CW370" s="86"/>
      <c r="CX370" s="71">
        <f>(CW370*$D370*$E370*$G370*$J370*$CX$12)</f>
        <v>0</v>
      </c>
      <c r="CY370" s="72"/>
      <c r="CZ370" s="71">
        <f>(CY370*$D370*$E370*$G370*$I370*$CZ$12)</f>
        <v>0</v>
      </c>
      <c r="DA370" s="72"/>
      <c r="DB370" s="77">
        <f>(DA370*$D370*$E370*$G370*$J370*$DB$12)</f>
        <v>0</v>
      </c>
      <c r="DC370" s="72"/>
      <c r="DD370" s="71">
        <f>(DC370*$D370*$E370*$G370*$J370*$DD$12)</f>
        <v>0</v>
      </c>
      <c r="DE370" s="87"/>
      <c r="DF370" s="71">
        <f>(DE370*$D370*$E370*$G370*$J370*$DF$12)</f>
        <v>0</v>
      </c>
      <c r="DG370" s="72"/>
      <c r="DH370" s="71">
        <f>(DG370*$D370*$E370*$G370*$J370*$DH$12)</f>
        <v>0</v>
      </c>
      <c r="DI370" s="72"/>
      <c r="DJ370" s="71">
        <f>(DI370*$D370*$E370*$G370*$K370*$DJ$12)</f>
        <v>0</v>
      </c>
      <c r="DK370" s="82"/>
      <c r="DL370" s="79">
        <f>(DK370*$D370*$E370*$G370*$L370*$DL$12)</f>
        <v>0</v>
      </c>
      <c r="DM370" s="81">
        <f t="shared" si="2046"/>
        <v>45</v>
      </c>
      <c r="DN370" s="79">
        <f t="shared" si="2046"/>
        <v>30857573.669999994</v>
      </c>
    </row>
    <row r="371" spans="1:118" ht="30" customHeight="1" x14ac:dyDescent="0.25">
      <c r="A371" s="82"/>
      <c r="B371" s="83">
        <v>322</v>
      </c>
      <c r="C371" s="65" t="s">
        <v>495</v>
      </c>
      <c r="D371" s="66">
        <v>22900</v>
      </c>
      <c r="E371" s="91">
        <v>2.0499999999999998</v>
      </c>
      <c r="F371" s="91"/>
      <c r="G371" s="67">
        <v>1</v>
      </c>
      <c r="H371" s="68"/>
      <c r="I371" s="66">
        <v>1.4</v>
      </c>
      <c r="J371" s="66">
        <v>1.68</v>
      </c>
      <c r="K371" s="66">
        <v>2.23</v>
      </c>
      <c r="L371" s="69">
        <v>2.57</v>
      </c>
      <c r="M371" s="72"/>
      <c r="N371" s="71">
        <f t="shared" si="2048"/>
        <v>0</v>
      </c>
      <c r="O371" s="72"/>
      <c r="P371" s="72">
        <f>(O371*$D371*$E371*$G371*$I371*$P$12)</f>
        <v>0</v>
      </c>
      <c r="Q371" s="72"/>
      <c r="R371" s="71">
        <f>(Q371*$D371*$E371*$G371*$I371*$R$12)</f>
        <v>0</v>
      </c>
      <c r="S371" s="72">
        <v>12</v>
      </c>
      <c r="T371" s="71">
        <f t="shared" si="2049"/>
        <v>883974.34999999986</v>
      </c>
      <c r="U371" s="72"/>
      <c r="V371" s="71">
        <f>(U371*$D371*$E371*$G371*$I371*$V$12)</f>
        <v>0</v>
      </c>
      <c r="W371" s="72"/>
      <c r="X371" s="71">
        <f>(W371*$D371*$E371*$G371*$I371*$X$12)</f>
        <v>0</v>
      </c>
      <c r="Y371" s="72"/>
      <c r="Z371" s="71">
        <f>(Y371*$D371*$E371*$G371*$I371*$Z$12)</f>
        <v>0</v>
      </c>
      <c r="AA371" s="72"/>
      <c r="AB371" s="71">
        <f>(AA371*$D371*$E371*$G371*$I371*$AB$12)</f>
        <v>0</v>
      </c>
      <c r="AC371" s="72"/>
      <c r="AD371" s="71">
        <f>(AC371*$D371*$E371*$G371*$I371*$AD$12)</f>
        <v>0</v>
      </c>
      <c r="AE371" s="72"/>
      <c r="AF371" s="71">
        <f>(AE371*$D371*$E371*$G371*$I371*$AF$12)</f>
        <v>0</v>
      </c>
      <c r="AG371" s="74"/>
      <c r="AH371" s="71">
        <f>(AG371*$D371*$E371*$G371*$I371*$AH$12)</f>
        <v>0</v>
      </c>
      <c r="AI371" s="72">
        <v>3</v>
      </c>
      <c r="AJ371" s="71">
        <f>(AI371*$D371*$E371*$G371*$I371*$AJ$12)</f>
        <v>216885.90000000002</v>
      </c>
      <c r="AK371" s="86"/>
      <c r="AL371" s="71">
        <f>(AK371*$D371*$E371*$G371*$J371*$AL$12)</f>
        <v>0</v>
      </c>
      <c r="AM371" s="72"/>
      <c r="AN371" s="77">
        <f>(AM371*$D371*$E371*$G371*$J371*$AN$12)</f>
        <v>0</v>
      </c>
      <c r="AO371" s="72"/>
      <c r="AP371" s="71">
        <f>(AO371*$D371*$E371*$G371*$I371*$AP$12)</f>
        <v>0</v>
      </c>
      <c r="AQ371" s="72"/>
      <c r="AR371" s="72">
        <f>(AQ371*$D371*$E371*$G371*$I371*$AR$12)</f>
        <v>0</v>
      </c>
      <c r="AS371" s="72"/>
      <c r="AT371" s="72">
        <f>(AS371*$D371*$E371*$G371*$I371*$AT$12)</f>
        <v>0</v>
      </c>
      <c r="AU371" s="72"/>
      <c r="AV371" s="71">
        <f>(AU371*$D371*$E371*$G371*$I371*$AV$12)</f>
        <v>0</v>
      </c>
      <c r="AW371" s="72"/>
      <c r="AX371" s="71">
        <f>(AW371*$D371*$E371*$G371*$I371*$AX$12)</f>
        <v>0</v>
      </c>
      <c r="AY371" s="72"/>
      <c r="AZ371" s="71">
        <f>(AY371*$D371*$E371*$G371*$I371*$AZ$12)</f>
        <v>0</v>
      </c>
      <c r="BA371" s="72"/>
      <c r="BB371" s="71">
        <f>(BA371*$D371*$E371*$G371*$I371*$BB$12)</f>
        <v>0</v>
      </c>
      <c r="BC371" s="72"/>
      <c r="BD371" s="71">
        <f>(BC371*$D371*$E371*$G371*$I371*$BD$12)</f>
        <v>0</v>
      </c>
      <c r="BE371" s="72"/>
      <c r="BF371" s="71">
        <f>(BE371*$D371*$E371*$G371*$J371*$BF$12)</f>
        <v>0</v>
      </c>
      <c r="BG371" s="72"/>
      <c r="BH371" s="71">
        <f>(BG371*$D371*$E371*$G371*$J371*$BH$12)</f>
        <v>0</v>
      </c>
      <c r="BI371" s="72"/>
      <c r="BJ371" s="71">
        <f>(BI371*$D371*$E371*$G371*$J371*$BJ$12)</f>
        <v>0</v>
      </c>
      <c r="BK371" s="72"/>
      <c r="BL371" s="71">
        <f>(BK371*$D371*$E371*$G371*$J371*$BL$12)</f>
        <v>0</v>
      </c>
      <c r="BM371" s="72"/>
      <c r="BN371" s="71">
        <f>(BM371*$D371*$E371*$G371*$J371*$BN$12)</f>
        <v>0</v>
      </c>
      <c r="BO371" s="72"/>
      <c r="BP371" s="71">
        <f>(BO371*$D371*$E371*$G371*$J371*$BP$12)</f>
        <v>0</v>
      </c>
      <c r="BQ371" s="72"/>
      <c r="BR371" s="71">
        <f>(BQ371*$D371*$E371*$G371*$J371*$BR$12)</f>
        <v>0</v>
      </c>
      <c r="BS371" s="72"/>
      <c r="BT371" s="71">
        <f>(BS371*$D371*$E371*$G371*$J371*$BT$12)</f>
        <v>0</v>
      </c>
      <c r="BU371" s="72"/>
      <c r="BV371" s="71">
        <f>(BU371*$D371*$E371*$G371*$J371*$BV$12)</f>
        <v>0</v>
      </c>
      <c r="BW371" s="72"/>
      <c r="BX371" s="71">
        <f>(BW371*$D371*$E371*$G371*$J371*$BX$12)</f>
        <v>0</v>
      </c>
      <c r="BY371" s="72"/>
      <c r="BZ371" s="79">
        <f>(BY371*$D371*$E371*$G371*$J371*$BZ$12)</f>
        <v>0</v>
      </c>
      <c r="CA371" s="72"/>
      <c r="CB371" s="71">
        <f>(CA371*$D371*$E371*$G371*$I371*$CB$12)</f>
        <v>0</v>
      </c>
      <c r="CC371" s="72"/>
      <c r="CD371" s="71">
        <f>(CC371*$D371*$E371*$G371*$I371*$CD$12)</f>
        <v>0</v>
      </c>
      <c r="CE371" s="72"/>
      <c r="CF371" s="71">
        <f>(CE371*$D371*$E371*$G371*$I371*$CF$12)</f>
        <v>0</v>
      </c>
      <c r="CG371" s="72"/>
      <c r="CH371" s="72">
        <f>(CG371*$D371*$E371*$G371*$I371*$CH$12)</f>
        <v>0</v>
      </c>
      <c r="CI371" s="72"/>
      <c r="CJ371" s="71">
        <f>(CI371*$D371*$E371*$G371*$J371*$CJ$12)</f>
        <v>0</v>
      </c>
      <c r="CK371" s="72"/>
      <c r="CL371" s="71">
        <f>(CK371*$D371*$E371*$G371*$I371*$CL$12)</f>
        <v>0</v>
      </c>
      <c r="CM371" s="72"/>
      <c r="CN371" s="71">
        <f>(CM371*$D371*$E371*$G371*$I371*$CN$12)</f>
        <v>0</v>
      </c>
      <c r="CO371" s="72"/>
      <c r="CP371" s="71">
        <f>(CO371*$D371*$E371*$G371*$I371*$CP$12)</f>
        <v>0</v>
      </c>
      <c r="CQ371" s="72"/>
      <c r="CR371" s="71">
        <f>(CQ371*$D371*$E371*$G371*$I371*$CR$12)</f>
        <v>0</v>
      </c>
      <c r="CS371" s="72"/>
      <c r="CT371" s="71">
        <f>(CS371*$D371*$E371*$G371*$I371*$CT$12)</f>
        <v>0</v>
      </c>
      <c r="CU371" s="72"/>
      <c r="CV371" s="71">
        <f>(CU371*$D371*$E371*$G371*$J371*$CV$12)</f>
        <v>0</v>
      </c>
      <c r="CW371" s="86"/>
      <c r="CX371" s="71">
        <f>(CW371*$D371*$E371*$G371*$J371*$CX$12)</f>
        <v>0</v>
      </c>
      <c r="CY371" s="72"/>
      <c r="CZ371" s="71">
        <f>(CY371*$D371*$E371*$G371*$I371*$CZ$12)</f>
        <v>0</v>
      </c>
      <c r="DA371" s="72"/>
      <c r="DB371" s="77">
        <f>(DA371*$D371*$E371*$G371*$J371*$DB$12)</f>
        <v>0</v>
      </c>
      <c r="DC371" s="72"/>
      <c r="DD371" s="71">
        <f>(DC371*$D371*$E371*$G371*$J371*$DD$12)</f>
        <v>0</v>
      </c>
      <c r="DE371" s="87"/>
      <c r="DF371" s="71">
        <f>(DE371*$D371*$E371*$G371*$J371*$DF$12)</f>
        <v>0</v>
      </c>
      <c r="DG371" s="72"/>
      <c r="DH371" s="71">
        <f>(DG371*$D371*$E371*$G371*$J371*$DH$12)</f>
        <v>0</v>
      </c>
      <c r="DI371" s="72"/>
      <c r="DJ371" s="71">
        <f>(DI371*$D371*$E371*$G371*$K371*$DJ$12)</f>
        <v>0</v>
      </c>
      <c r="DK371" s="82"/>
      <c r="DL371" s="79">
        <f>(DK371*$D371*$E371*$G371*$L371*$DL$12)</f>
        <v>0</v>
      </c>
      <c r="DM371" s="81">
        <f t="shared" si="2046"/>
        <v>15</v>
      </c>
      <c r="DN371" s="79">
        <f t="shared" si="2046"/>
        <v>1100860.25</v>
      </c>
    </row>
    <row r="372" spans="1:118" ht="30" customHeight="1" x14ac:dyDescent="0.25">
      <c r="A372" s="82"/>
      <c r="B372" s="83">
        <v>323</v>
      </c>
      <c r="C372" s="65" t="s">
        <v>496</v>
      </c>
      <c r="D372" s="66">
        <v>22900</v>
      </c>
      <c r="E372" s="91">
        <v>7.81</v>
      </c>
      <c r="F372" s="91"/>
      <c r="G372" s="67">
        <v>1</v>
      </c>
      <c r="H372" s="68"/>
      <c r="I372" s="66">
        <v>1.4</v>
      </c>
      <c r="J372" s="66">
        <v>1.68</v>
      </c>
      <c r="K372" s="66">
        <v>2.23</v>
      </c>
      <c r="L372" s="69">
        <v>2.57</v>
      </c>
      <c r="M372" s="72"/>
      <c r="N372" s="71">
        <f t="shared" si="2048"/>
        <v>0</v>
      </c>
      <c r="O372" s="72"/>
      <c r="P372" s="72">
        <f>(O372*$D372*$E372*$G372*$I372*$P$12)</f>
        <v>0</v>
      </c>
      <c r="Q372" s="72"/>
      <c r="R372" s="71">
        <f>(Q372*$D372*$E372*$G372*$I372*$R$12)</f>
        <v>0</v>
      </c>
      <c r="S372" s="72"/>
      <c r="T372" s="71">
        <f t="shared" si="2049"/>
        <v>0</v>
      </c>
      <c r="U372" s="72"/>
      <c r="V372" s="71">
        <f>(U372*$D372*$E372*$G372*$I372*$V$12)</f>
        <v>0</v>
      </c>
      <c r="W372" s="72"/>
      <c r="X372" s="71">
        <f>(W372*$D372*$E372*$G372*$I372*$X$12)</f>
        <v>0</v>
      </c>
      <c r="Y372" s="72"/>
      <c r="Z372" s="71">
        <f>(Y372*$D372*$E372*$G372*$I372*$Z$12)</f>
        <v>0</v>
      </c>
      <c r="AA372" s="72"/>
      <c r="AB372" s="71">
        <f>(AA372*$D372*$E372*$G372*$I372*$AB$12)</f>
        <v>0</v>
      </c>
      <c r="AC372" s="72"/>
      <c r="AD372" s="71">
        <f>(AC372*$D372*$E372*$G372*$I372*$AD$12)</f>
        <v>0</v>
      </c>
      <c r="AE372" s="72"/>
      <c r="AF372" s="71">
        <f>(AE372*$D372*$E372*$G372*$I372*$AF$12)</f>
        <v>0</v>
      </c>
      <c r="AG372" s="74"/>
      <c r="AH372" s="71">
        <f>(AG372*$D372*$E372*$G372*$I372*$AH$12)</f>
        <v>0</v>
      </c>
      <c r="AI372" s="72"/>
      <c r="AJ372" s="71">
        <f>(AI372*$D372*$E372*$G372*$I372*$AJ$12)</f>
        <v>0</v>
      </c>
      <c r="AK372" s="86"/>
      <c r="AL372" s="71">
        <f>(AK372*$D372*$E372*$G372*$J372*$AL$12)</f>
        <v>0</v>
      </c>
      <c r="AM372" s="72"/>
      <c r="AN372" s="77">
        <f>(AM372*$D372*$E372*$G372*$J372*$AN$12)</f>
        <v>0</v>
      </c>
      <c r="AO372" s="72"/>
      <c r="AP372" s="71">
        <f>(AO372*$D372*$E372*$G372*$I372*$AP$12)</f>
        <v>0</v>
      </c>
      <c r="AQ372" s="72"/>
      <c r="AR372" s="72">
        <f>(AQ372*$D372*$E372*$G372*$I372*$AR$12)</f>
        <v>0</v>
      </c>
      <c r="AS372" s="72"/>
      <c r="AT372" s="72">
        <f>(AS372*$D372*$E372*$G372*$I372*$AT$12)</f>
        <v>0</v>
      </c>
      <c r="AU372" s="72"/>
      <c r="AV372" s="71">
        <f>(AU372*$D372*$E372*$G372*$I372*$AV$12)</f>
        <v>0</v>
      </c>
      <c r="AW372" s="72"/>
      <c r="AX372" s="71">
        <f>(AW372*$D372*$E372*$G372*$I372*$AX$12)</f>
        <v>0</v>
      </c>
      <c r="AY372" s="72"/>
      <c r="AZ372" s="71">
        <f>(AY372*$D372*$E372*$G372*$I372*$AZ$12)</f>
        <v>0</v>
      </c>
      <c r="BA372" s="72"/>
      <c r="BB372" s="71">
        <f>(BA372*$D372*$E372*$G372*$I372*$BB$12)</f>
        <v>0</v>
      </c>
      <c r="BC372" s="72"/>
      <c r="BD372" s="71">
        <f>(BC372*$D372*$E372*$G372*$I372*$BD$12)</f>
        <v>0</v>
      </c>
      <c r="BE372" s="72"/>
      <c r="BF372" s="71">
        <f>(BE372*$D372*$E372*$G372*$J372*$BF$12)</f>
        <v>0</v>
      </c>
      <c r="BG372" s="72"/>
      <c r="BH372" s="71">
        <f>(BG372*$D372*$E372*$G372*$J372*$BH$12)</f>
        <v>0</v>
      </c>
      <c r="BI372" s="72"/>
      <c r="BJ372" s="71">
        <f>(BI372*$D372*$E372*$G372*$J372*$BJ$12)</f>
        <v>0</v>
      </c>
      <c r="BK372" s="72"/>
      <c r="BL372" s="71">
        <f>(BK372*$D372*$E372*$G372*$J372*$BL$12)</f>
        <v>0</v>
      </c>
      <c r="BM372" s="72"/>
      <c r="BN372" s="71">
        <f>(BM372*$D372*$E372*$G372*$J372*$BN$12)</f>
        <v>0</v>
      </c>
      <c r="BO372" s="72"/>
      <c r="BP372" s="71">
        <f>(BO372*$D372*$E372*$G372*$J372*$BP$12)</f>
        <v>0</v>
      </c>
      <c r="BQ372" s="72"/>
      <c r="BR372" s="71">
        <f>(BQ372*$D372*$E372*$G372*$J372*$BR$12)</f>
        <v>0</v>
      </c>
      <c r="BS372" s="72"/>
      <c r="BT372" s="71">
        <f>(BS372*$D372*$E372*$G372*$J372*$BT$12)</f>
        <v>0</v>
      </c>
      <c r="BU372" s="72"/>
      <c r="BV372" s="71">
        <f>(BU372*$D372*$E372*$G372*$J372*$BV$12)</f>
        <v>0</v>
      </c>
      <c r="BW372" s="72"/>
      <c r="BX372" s="71">
        <f>(BW372*$D372*$E372*$G372*$J372*$BX$12)</f>
        <v>0</v>
      </c>
      <c r="BY372" s="72"/>
      <c r="BZ372" s="79">
        <f>(BY372*$D372*$E372*$G372*$J372*$BZ$12)</f>
        <v>0</v>
      </c>
      <c r="CA372" s="72"/>
      <c r="CB372" s="71">
        <f>(CA372*$D372*$E372*$G372*$I372*$CB$12)</f>
        <v>0</v>
      </c>
      <c r="CC372" s="72"/>
      <c r="CD372" s="71">
        <f>(CC372*$D372*$E372*$G372*$I372*$CD$12)</f>
        <v>0</v>
      </c>
      <c r="CE372" s="72"/>
      <c r="CF372" s="71">
        <f>(CE372*$D372*$E372*$G372*$I372*$CF$12)</f>
        <v>0</v>
      </c>
      <c r="CG372" s="72"/>
      <c r="CH372" s="72">
        <f>(CG372*$D372*$E372*$G372*$I372*$CH$12)</f>
        <v>0</v>
      </c>
      <c r="CI372" s="72"/>
      <c r="CJ372" s="71">
        <f>(CI372*$D372*$E372*$G372*$J372*$CJ$12)</f>
        <v>0</v>
      </c>
      <c r="CK372" s="72"/>
      <c r="CL372" s="71">
        <f>(CK372*$D372*$E372*$G372*$I372*$CL$12)</f>
        <v>0</v>
      </c>
      <c r="CM372" s="72"/>
      <c r="CN372" s="71">
        <f>(CM372*$D372*$E372*$G372*$I372*$CN$12)</f>
        <v>0</v>
      </c>
      <c r="CO372" s="72"/>
      <c r="CP372" s="71">
        <f>(CO372*$D372*$E372*$G372*$I372*$CP$12)</f>
        <v>0</v>
      </c>
      <c r="CQ372" s="72"/>
      <c r="CR372" s="71">
        <f>(CQ372*$D372*$E372*$G372*$I372*$CR$12)</f>
        <v>0</v>
      </c>
      <c r="CS372" s="72"/>
      <c r="CT372" s="71">
        <f>(CS372*$D372*$E372*$G372*$I372*$CT$12)</f>
        <v>0</v>
      </c>
      <c r="CU372" s="72"/>
      <c r="CV372" s="71">
        <f>(CU372*$D372*$E372*$G372*$J372*$CV$12)</f>
        <v>0</v>
      </c>
      <c r="CW372" s="86"/>
      <c r="CX372" s="71">
        <f>(CW372*$D372*$E372*$G372*$J372*$CX$12)</f>
        <v>0</v>
      </c>
      <c r="CY372" s="72"/>
      <c r="CZ372" s="71">
        <f>(CY372*$D372*$E372*$G372*$I372*$CZ$12)</f>
        <v>0</v>
      </c>
      <c r="DA372" s="72"/>
      <c r="DB372" s="77">
        <f>(DA372*$D372*$E372*$G372*$J372*$DB$12)</f>
        <v>0</v>
      </c>
      <c r="DC372" s="72"/>
      <c r="DD372" s="71">
        <f>(DC372*$D372*$E372*$G372*$J372*$DD$12)</f>
        <v>0</v>
      </c>
      <c r="DE372" s="87"/>
      <c r="DF372" s="71">
        <f>(DE372*$D372*$E372*$G372*$J372*$DF$12)</f>
        <v>0</v>
      </c>
      <c r="DG372" s="72"/>
      <c r="DH372" s="71">
        <f>(DG372*$D372*$E372*$G372*$J372*$DH$12)</f>
        <v>0</v>
      </c>
      <c r="DI372" s="72"/>
      <c r="DJ372" s="71">
        <f>(DI372*$D372*$E372*$G372*$K372*$DJ$12)</f>
        <v>0</v>
      </c>
      <c r="DK372" s="82"/>
      <c r="DL372" s="79">
        <f>(DK372*$D372*$E372*$G372*$L372*$DL$12)</f>
        <v>0</v>
      </c>
      <c r="DM372" s="81">
        <f t="shared" si="2046"/>
        <v>0</v>
      </c>
      <c r="DN372" s="79">
        <f t="shared" si="2046"/>
        <v>0</v>
      </c>
    </row>
    <row r="373" spans="1:118" ht="30" customHeight="1" x14ac:dyDescent="0.25">
      <c r="A373" s="82"/>
      <c r="B373" s="83">
        <v>324</v>
      </c>
      <c r="C373" s="65" t="s">
        <v>497</v>
      </c>
      <c r="D373" s="66">
        <v>22900</v>
      </c>
      <c r="E373" s="91">
        <v>15.57</v>
      </c>
      <c r="F373" s="91"/>
      <c r="G373" s="67">
        <v>1</v>
      </c>
      <c r="H373" s="68"/>
      <c r="I373" s="66">
        <v>1.4</v>
      </c>
      <c r="J373" s="66">
        <v>1.68</v>
      </c>
      <c r="K373" s="66">
        <v>2.23</v>
      </c>
      <c r="L373" s="69">
        <v>2.57</v>
      </c>
      <c r="M373" s="72">
        <v>3</v>
      </c>
      <c r="N373" s="71">
        <f t="shared" si="2048"/>
        <v>1647274.8599999999</v>
      </c>
      <c r="O373" s="72"/>
      <c r="P373" s="72">
        <f>(O373*$D373*$E373*$G373*$I373*$P$12)</f>
        <v>0</v>
      </c>
      <c r="Q373" s="72"/>
      <c r="R373" s="71">
        <f>(Q373*$D373*$E373*$G373*$I373*$R$12)</f>
        <v>0</v>
      </c>
      <c r="S373" s="72"/>
      <c r="T373" s="71">
        <f t="shared" si="2049"/>
        <v>0</v>
      </c>
      <c r="U373" s="72"/>
      <c r="V373" s="71">
        <f>(U373*$D373*$E373*$G373*$I373*$V$12)</f>
        <v>0</v>
      </c>
      <c r="W373" s="72"/>
      <c r="X373" s="71">
        <f>(W373*$D373*$E373*$G373*$I373*$X$12)</f>
        <v>0</v>
      </c>
      <c r="Y373" s="72"/>
      <c r="Z373" s="71">
        <f>(Y373*$D373*$E373*$G373*$I373*$Z$12)</f>
        <v>0</v>
      </c>
      <c r="AA373" s="72"/>
      <c r="AB373" s="71">
        <f>(AA373*$D373*$E373*$G373*$I373*$AB$12)</f>
        <v>0</v>
      </c>
      <c r="AC373" s="72"/>
      <c r="AD373" s="71">
        <f>(AC373*$D373*$E373*$G373*$I373*$AD$12)</f>
        <v>0</v>
      </c>
      <c r="AE373" s="72"/>
      <c r="AF373" s="71">
        <f>(AE373*$D373*$E373*$G373*$I373*$AF$12)</f>
        <v>0</v>
      </c>
      <c r="AG373" s="74"/>
      <c r="AH373" s="71">
        <f>(AG373*$D373*$E373*$G373*$I373*$AH$12)</f>
        <v>0</v>
      </c>
      <c r="AI373" s="72"/>
      <c r="AJ373" s="71">
        <f>(AI373*$D373*$E373*$G373*$I373*$AJ$12)</f>
        <v>0</v>
      </c>
      <c r="AK373" s="86"/>
      <c r="AL373" s="71">
        <f>(AK373*$D373*$E373*$G373*$J373*$AL$12)</f>
        <v>0</v>
      </c>
      <c r="AM373" s="72"/>
      <c r="AN373" s="77">
        <f>(AM373*$D373*$E373*$G373*$J373*$AN$12)</f>
        <v>0</v>
      </c>
      <c r="AO373" s="72"/>
      <c r="AP373" s="71">
        <f>(AO373*$D373*$E373*$G373*$I373*$AP$12)</f>
        <v>0</v>
      </c>
      <c r="AQ373" s="72"/>
      <c r="AR373" s="72">
        <f>(AQ373*$D373*$E373*$G373*$I373*$AR$12)</f>
        <v>0</v>
      </c>
      <c r="AS373" s="72"/>
      <c r="AT373" s="72">
        <f>(AS373*$D373*$E373*$G373*$I373*$AT$12)</f>
        <v>0</v>
      </c>
      <c r="AU373" s="72"/>
      <c r="AV373" s="71">
        <f>(AU373*$D373*$E373*$G373*$I373*$AV$12)</f>
        <v>0</v>
      </c>
      <c r="AW373" s="72"/>
      <c r="AX373" s="71">
        <f>(AW373*$D373*$E373*$G373*$I373*$AX$12)</f>
        <v>0</v>
      </c>
      <c r="AY373" s="72"/>
      <c r="AZ373" s="71">
        <f>(AY373*$D373*$E373*$G373*$I373*$AZ$12)</f>
        <v>0</v>
      </c>
      <c r="BA373" s="72"/>
      <c r="BB373" s="71">
        <f>(BA373*$D373*$E373*$G373*$I373*$BB$12)</f>
        <v>0</v>
      </c>
      <c r="BC373" s="72"/>
      <c r="BD373" s="71">
        <f>(BC373*$D373*$E373*$G373*$I373*$BD$12)</f>
        <v>0</v>
      </c>
      <c r="BE373" s="72"/>
      <c r="BF373" s="71">
        <f>(BE373*$D373*$E373*$G373*$J373*$BF$12)</f>
        <v>0</v>
      </c>
      <c r="BG373" s="72"/>
      <c r="BH373" s="71">
        <f>(BG373*$D373*$E373*$G373*$J373*$BH$12)</f>
        <v>0</v>
      </c>
      <c r="BI373" s="72"/>
      <c r="BJ373" s="71">
        <f>(BI373*$D373*$E373*$G373*$J373*$BJ$12)</f>
        <v>0</v>
      </c>
      <c r="BK373" s="72"/>
      <c r="BL373" s="71">
        <f>(BK373*$D373*$E373*$G373*$J373*$BL$12)</f>
        <v>0</v>
      </c>
      <c r="BM373" s="72"/>
      <c r="BN373" s="71">
        <f>(BM373*$D373*$E373*$G373*$J373*$BN$12)</f>
        <v>0</v>
      </c>
      <c r="BO373" s="72"/>
      <c r="BP373" s="71">
        <f>(BO373*$D373*$E373*$G373*$J373*$BP$12)</f>
        <v>0</v>
      </c>
      <c r="BQ373" s="72"/>
      <c r="BR373" s="71">
        <f>(BQ373*$D373*$E373*$G373*$J373*$BR$12)</f>
        <v>0</v>
      </c>
      <c r="BS373" s="72"/>
      <c r="BT373" s="71">
        <f>(BS373*$D373*$E373*$G373*$J373*$BT$12)</f>
        <v>0</v>
      </c>
      <c r="BU373" s="72"/>
      <c r="BV373" s="71">
        <f>(BU373*$D373*$E373*$G373*$J373*$BV$12)</f>
        <v>0</v>
      </c>
      <c r="BW373" s="72"/>
      <c r="BX373" s="71">
        <f>(BW373*$D373*$E373*$G373*$J373*$BX$12)</f>
        <v>0</v>
      </c>
      <c r="BY373" s="72"/>
      <c r="BZ373" s="79">
        <f>(BY373*$D373*$E373*$G373*$J373*$BZ$12)</f>
        <v>0</v>
      </c>
      <c r="CA373" s="72"/>
      <c r="CB373" s="71">
        <f>(CA373*$D373*$E373*$G373*$I373*$CB$12)</f>
        <v>0</v>
      </c>
      <c r="CC373" s="72"/>
      <c r="CD373" s="71">
        <f>(CC373*$D373*$E373*$G373*$I373*$CD$12)</f>
        <v>0</v>
      </c>
      <c r="CE373" s="72"/>
      <c r="CF373" s="71">
        <f>(CE373*$D373*$E373*$G373*$I373*$CF$12)</f>
        <v>0</v>
      </c>
      <c r="CG373" s="72"/>
      <c r="CH373" s="72">
        <f>(CG373*$D373*$E373*$G373*$I373*$CH$12)</f>
        <v>0</v>
      </c>
      <c r="CI373" s="72"/>
      <c r="CJ373" s="71">
        <f>(CI373*$D373*$E373*$G373*$J373*$CJ$12)</f>
        <v>0</v>
      </c>
      <c r="CK373" s="72"/>
      <c r="CL373" s="71">
        <f>(CK373*$D373*$E373*$G373*$I373*$CL$12)</f>
        <v>0</v>
      </c>
      <c r="CM373" s="72"/>
      <c r="CN373" s="71">
        <f>(CM373*$D373*$E373*$G373*$I373*$CN$12)</f>
        <v>0</v>
      </c>
      <c r="CO373" s="72"/>
      <c r="CP373" s="71">
        <f>(CO373*$D373*$E373*$G373*$I373*$CP$12)</f>
        <v>0</v>
      </c>
      <c r="CQ373" s="72"/>
      <c r="CR373" s="71">
        <f>(CQ373*$D373*$E373*$G373*$I373*$CR$12)</f>
        <v>0</v>
      </c>
      <c r="CS373" s="72"/>
      <c r="CT373" s="71">
        <f>(CS373*$D373*$E373*$G373*$I373*$CT$12)</f>
        <v>0</v>
      </c>
      <c r="CU373" s="72"/>
      <c r="CV373" s="71">
        <f>(CU373*$D373*$E373*$G373*$J373*$CV$12)</f>
        <v>0</v>
      </c>
      <c r="CW373" s="86"/>
      <c r="CX373" s="71">
        <f>(CW373*$D373*$E373*$G373*$J373*$CX$12)</f>
        <v>0</v>
      </c>
      <c r="CY373" s="72"/>
      <c r="CZ373" s="71">
        <f>(CY373*$D373*$E373*$G373*$I373*$CZ$12)</f>
        <v>0</v>
      </c>
      <c r="DA373" s="72"/>
      <c r="DB373" s="77">
        <f>(DA373*$D373*$E373*$G373*$J373*$DB$12)</f>
        <v>0</v>
      </c>
      <c r="DC373" s="72"/>
      <c r="DD373" s="71">
        <f>(DC373*$D373*$E373*$G373*$J373*$DD$12)</f>
        <v>0</v>
      </c>
      <c r="DE373" s="87"/>
      <c r="DF373" s="71">
        <f>(DE373*$D373*$E373*$G373*$J373*$DF$12)</f>
        <v>0</v>
      </c>
      <c r="DG373" s="72"/>
      <c r="DH373" s="71">
        <f>(DG373*$D373*$E373*$G373*$J373*$DH$12)</f>
        <v>0</v>
      </c>
      <c r="DI373" s="72"/>
      <c r="DJ373" s="71">
        <f>(DI373*$D373*$E373*$G373*$K373*$DJ$12)</f>
        <v>0</v>
      </c>
      <c r="DK373" s="82"/>
      <c r="DL373" s="79">
        <f>(DK373*$D373*$E373*$G373*$L373*$DL$12)</f>
        <v>0</v>
      </c>
      <c r="DM373" s="81">
        <f t="shared" si="2046"/>
        <v>3</v>
      </c>
      <c r="DN373" s="79">
        <f t="shared" si="2046"/>
        <v>1647274.8599999999</v>
      </c>
    </row>
    <row r="374" spans="1:118" ht="26.25" customHeight="1" x14ac:dyDescent="0.25">
      <c r="A374" s="82">
        <v>37</v>
      </c>
      <c r="B374" s="146"/>
      <c r="C374" s="144" t="s">
        <v>498</v>
      </c>
      <c r="D374" s="66">
        <v>22900</v>
      </c>
      <c r="E374" s="147">
        <v>1</v>
      </c>
      <c r="F374" s="147"/>
      <c r="G374" s="67">
        <v>1</v>
      </c>
      <c r="H374" s="68"/>
      <c r="I374" s="66">
        <v>1.4</v>
      </c>
      <c r="J374" s="66">
        <v>1.68</v>
      </c>
      <c r="K374" s="66">
        <v>2.23</v>
      </c>
      <c r="L374" s="69">
        <v>2.57</v>
      </c>
      <c r="M374" s="92">
        <f>SUM(M375:M392)</f>
        <v>25</v>
      </c>
      <c r="N374" s="92">
        <f t="shared" ref="N374:BY374" si="2050">SUM(N375:N392)</f>
        <v>1154961.5</v>
      </c>
      <c r="O374" s="215">
        <f t="shared" si="2050"/>
        <v>50</v>
      </c>
      <c r="P374" s="215">
        <f t="shared" si="2050"/>
        <v>2309923</v>
      </c>
      <c r="Q374" s="92">
        <f t="shared" si="2050"/>
        <v>0</v>
      </c>
      <c r="R374" s="92">
        <f t="shared" si="2050"/>
        <v>0</v>
      </c>
      <c r="S374" s="92">
        <f t="shared" si="2050"/>
        <v>0</v>
      </c>
      <c r="T374" s="92">
        <f t="shared" si="2050"/>
        <v>0</v>
      </c>
      <c r="U374" s="92">
        <f t="shared" si="2050"/>
        <v>0</v>
      </c>
      <c r="V374" s="92">
        <f t="shared" si="2050"/>
        <v>0</v>
      </c>
      <c r="W374" s="92">
        <f t="shared" si="2050"/>
        <v>0</v>
      </c>
      <c r="X374" s="92">
        <f t="shared" si="2050"/>
        <v>0</v>
      </c>
      <c r="Y374" s="92">
        <f t="shared" si="2050"/>
        <v>0</v>
      </c>
      <c r="Z374" s="92">
        <f t="shared" si="2050"/>
        <v>0</v>
      </c>
      <c r="AA374" s="92">
        <f t="shared" si="2050"/>
        <v>0</v>
      </c>
      <c r="AB374" s="92">
        <f t="shared" si="2050"/>
        <v>0</v>
      </c>
      <c r="AC374" s="92">
        <f t="shared" si="2050"/>
        <v>60</v>
      </c>
      <c r="AD374" s="92">
        <f t="shared" si="2050"/>
        <v>2771907.6</v>
      </c>
      <c r="AE374" s="92">
        <f t="shared" si="2050"/>
        <v>0</v>
      </c>
      <c r="AF374" s="92">
        <f t="shared" si="2050"/>
        <v>0</v>
      </c>
      <c r="AG374" s="92">
        <f t="shared" si="2050"/>
        <v>0</v>
      </c>
      <c r="AH374" s="92">
        <f t="shared" si="2050"/>
        <v>0</v>
      </c>
      <c r="AI374" s="92">
        <f t="shared" si="2050"/>
        <v>0</v>
      </c>
      <c r="AJ374" s="92">
        <f t="shared" si="2050"/>
        <v>0</v>
      </c>
      <c r="AK374" s="92">
        <f t="shared" si="2050"/>
        <v>0</v>
      </c>
      <c r="AL374" s="92">
        <f t="shared" si="2050"/>
        <v>0</v>
      </c>
      <c r="AM374" s="92">
        <f t="shared" si="2050"/>
        <v>0</v>
      </c>
      <c r="AN374" s="92">
        <f t="shared" si="2050"/>
        <v>0</v>
      </c>
      <c r="AO374" s="92">
        <v>0</v>
      </c>
      <c r="AP374" s="92">
        <f t="shared" si="2050"/>
        <v>0</v>
      </c>
      <c r="AQ374" s="92">
        <f t="shared" si="2050"/>
        <v>0</v>
      </c>
      <c r="AR374" s="92">
        <f t="shared" si="2050"/>
        <v>0</v>
      </c>
      <c r="AS374" s="92">
        <f t="shared" si="2050"/>
        <v>0</v>
      </c>
      <c r="AT374" s="92">
        <f t="shared" si="2050"/>
        <v>0</v>
      </c>
      <c r="AU374" s="92">
        <f t="shared" si="2050"/>
        <v>0</v>
      </c>
      <c r="AV374" s="92">
        <f t="shared" si="2050"/>
        <v>0</v>
      </c>
      <c r="AW374" s="92">
        <f t="shared" si="2050"/>
        <v>0</v>
      </c>
      <c r="AX374" s="92">
        <f t="shared" si="2050"/>
        <v>0</v>
      </c>
      <c r="AY374" s="92">
        <f t="shared" si="2050"/>
        <v>0</v>
      </c>
      <c r="AZ374" s="92">
        <f t="shared" si="2050"/>
        <v>0</v>
      </c>
      <c r="BA374" s="92">
        <f t="shared" si="2050"/>
        <v>0</v>
      </c>
      <c r="BB374" s="92">
        <f t="shared" si="2050"/>
        <v>0</v>
      </c>
      <c r="BC374" s="92">
        <f t="shared" si="2050"/>
        <v>0</v>
      </c>
      <c r="BD374" s="92">
        <f t="shared" si="2050"/>
        <v>0</v>
      </c>
      <c r="BE374" s="92">
        <f t="shared" si="2050"/>
        <v>0</v>
      </c>
      <c r="BF374" s="92">
        <f t="shared" si="2050"/>
        <v>0</v>
      </c>
      <c r="BG374" s="215">
        <f t="shared" si="2050"/>
        <v>50</v>
      </c>
      <c r="BH374" s="215">
        <f t="shared" si="2050"/>
        <v>2519916</v>
      </c>
      <c r="BI374" s="92">
        <f t="shared" si="2050"/>
        <v>0</v>
      </c>
      <c r="BJ374" s="92">
        <f t="shared" si="2050"/>
        <v>0</v>
      </c>
      <c r="BK374" s="92">
        <f t="shared" si="2050"/>
        <v>0</v>
      </c>
      <c r="BL374" s="92">
        <f t="shared" si="2050"/>
        <v>0</v>
      </c>
      <c r="BM374" s="92">
        <f t="shared" si="2050"/>
        <v>0</v>
      </c>
      <c r="BN374" s="92">
        <f t="shared" si="2050"/>
        <v>0</v>
      </c>
      <c r="BO374" s="92">
        <f t="shared" si="2050"/>
        <v>0</v>
      </c>
      <c r="BP374" s="92">
        <f t="shared" si="2050"/>
        <v>0</v>
      </c>
      <c r="BQ374" s="92">
        <f t="shared" si="2050"/>
        <v>0</v>
      </c>
      <c r="BR374" s="92">
        <f t="shared" si="2050"/>
        <v>0</v>
      </c>
      <c r="BS374" s="92">
        <f t="shared" si="2050"/>
        <v>0</v>
      </c>
      <c r="BT374" s="92">
        <f t="shared" si="2050"/>
        <v>0</v>
      </c>
      <c r="BU374" s="92">
        <f t="shared" si="2050"/>
        <v>0</v>
      </c>
      <c r="BV374" s="92">
        <f t="shared" si="2050"/>
        <v>0</v>
      </c>
      <c r="BW374" s="92">
        <f t="shared" si="2050"/>
        <v>0</v>
      </c>
      <c r="BX374" s="92">
        <f t="shared" si="2050"/>
        <v>0</v>
      </c>
      <c r="BY374" s="92">
        <f t="shared" si="2050"/>
        <v>0</v>
      </c>
      <c r="BZ374" s="92">
        <f t="shared" ref="BZ374:DL374" si="2051">SUM(BZ375:BZ392)</f>
        <v>0</v>
      </c>
      <c r="CA374" s="92">
        <f t="shared" si="2051"/>
        <v>0</v>
      </c>
      <c r="CB374" s="92">
        <f t="shared" si="2051"/>
        <v>0</v>
      </c>
      <c r="CC374" s="92">
        <f t="shared" si="2051"/>
        <v>0</v>
      </c>
      <c r="CD374" s="92">
        <f t="shared" si="2051"/>
        <v>0</v>
      </c>
      <c r="CE374" s="92">
        <f t="shared" si="2051"/>
        <v>0</v>
      </c>
      <c r="CF374" s="92">
        <f t="shared" si="2051"/>
        <v>0</v>
      </c>
      <c r="CG374" s="92">
        <f t="shared" si="2051"/>
        <v>782</v>
      </c>
      <c r="CH374" s="92">
        <f t="shared" si="2051"/>
        <v>26131913.639999997</v>
      </c>
      <c r="CI374" s="92">
        <f t="shared" si="2051"/>
        <v>0</v>
      </c>
      <c r="CJ374" s="92">
        <f t="shared" si="2051"/>
        <v>0</v>
      </c>
      <c r="CK374" s="92">
        <f t="shared" si="2051"/>
        <v>0</v>
      </c>
      <c r="CL374" s="92">
        <f t="shared" si="2051"/>
        <v>0</v>
      </c>
      <c r="CM374" s="92">
        <f t="shared" si="2051"/>
        <v>0</v>
      </c>
      <c r="CN374" s="92">
        <f t="shared" si="2051"/>
        <v>0</v>
      </c>
      <c r="CO374" s="92">
        <f t="shared" si="2051"/>
        <v>0</v>
      </c>
      <c r="CP374" s="92">
        <f t="shared" si="2051"/>
        <v>0</v>
      </c>
      <c r="CQ374" s="92">
        <f t="shared" si="2051"/>
        <v>0</v>
      </c>
      <c r="CR374" s="92">
        <f t="shared" si="2051"/>
        <v>0</v>
      </c>
      <c r="CS374" s="92">
        <f t="shared" si="2051"/>
        <v>0</v>
      </c>
      <c r="CT374" s="92">
        <f t="shared" si="2051"/>
        <v>0</v>
      </c>
      <c r="CU374" s="92">
        <f t="shared" si="2051"/>
        <v>0</v>
      </c>
      <c r="CV374" s="92">
        <f t="shared" si="2051"/>
        <v>0</v>
      </c>
      <c r="CW374" s="92">
        <f t="shared" si="2051"/>
        <v>0</v>
      </c>
      <c r="CX374" s="92">
        <f t="shared" si="2051"/>
        <v>0</v>
      </c>
      <c r="CY374" s="92">
        <f>SUM(CY375:CY392)</f>
        <v>2600</v>
      </c>
      <c r="CZ374" s="92">
        <f>SUM(CZ375:CZ392)</f>
        <v>87525146.519999996</v>
      </c>
      <c r="DA374" s="92">
        <f t="shared" si="2051"/>
        <v>0</v>
      </c>
      <c r="DB374" s="95">
        <f t="shared" si="2051"/>
        <v>0</v>
      </c>
      <c r="DC374" s="92">
        <f>SUM(DC375:DC392)</f>
        <v>190</v>
      </c>
      <c r="DD374" s="92">
        <f>SUM(DD375:DD392)</f>
        <v>15069482.4</v>
      </c>
      <c r="DE374" s="96">
        <f t="shared" si="2051"/>
        <v>0</v>
      </c>
      <c r="DF374" s="92">
        <f t="shared" si="2051"/>
        <v>0</v>
      </c>
      <c r="DG374" s="92">
        <f t="shared" si="2051"/>
        <v>0</v>
      </c>
      <c r="DH374" s="92">
        <f t="shared" si="2051"/>
        <v>0</v>
      </c>
      <c r="DI374" s="92">
        <v>0</v>
      </c>
      <c r="DJ374" s="92">
        <f t="shared" si="2051"/>
        <v>0</v>
      </c>
      <c r="DK374" s="92">
        <f t="shared" si="2051"/>
        <v>0</v>
      </c>
      <c r="DL374" s="92">
        <f t="shared" si="2051"/>
        <v>0</v>
      </c>
      <c r="DM374" s="92">
        <f>SUM(DM375:DM392)</f>
        <v>3597</v>
      </c>
      <c r="DN374" s="92">
        <f>SUM(DN375:DN392)</f>
        <v>129881504.06</v>
      </c>
    </row>
    <row r="375" spans="1:118" ht="54" customHeight="1" x14ac:dyDescent="0.25">
      <c r="A375" s="82"/>
      <c r="B375" s="83">
        <v>325</v>
      </c>
      <c r="C375" s="65" t="s">
        <v>499</v>
      </c>
      <c r="D375" s="66">
        <v>22900</v>
      </c>
      <c r="E375" s="84">
        <v>1.31</v>
      </c>
      <c r="F375" s="84"/>
      <c r="G375" s="67">
        <v>1</v>
      </c>
      <c r="H375" s="68"/>
      <c r="I375" s="66">
        <v>1.4</v>
      </c>
      <c r="J375" s="66">
        <v>1.68</v>
      </c>
      <c r="K375" s="66">
        <v>2.23</v>
      </c>
      <c r="L375" s="69">
        <v>2.57</v>
      </c>
      <c r="M375" s="72">
        <v>25</v>
      </c>
      <c r="N375" s="71">
        <f t="shared" ref="N375:N383" si="2052">(M375*$D375*$E375*$G375*$I375*$N$12)</f>
        <v>1154961.5</v>
      </c>
      <c r="O375" s="216">
        <v>50</v>
      </c>
      <c r="P375" s="216">
        <f t="shared" ref="P375:P383" si="2053">(O375*$D375*$E375*$G375*$I375*$P$12)</f>
        <v>2309923</v>
      </c>
      <c r="Q375" s="72"/>
      <c r="R375" s="71">
        <f t="shared" ref="R375:R383" si="2054">(Q375*$D375*$E375*$G375*$I375*$R$12)</f>
        <v>0</v>
      </c>
      <c r="S375" s="72"/>
      <c r="T375" s="71">
        <f t="shared" ref="T375:T392" si="2055">(S375/12*7*$D375*$E375*$G375*$I375*$T$12)+(S375/12*5*$D375*$E375*$G375*$I375*$T$13)</f>
        <v>0</v>
      </c>
      <c r="U375" s="72"/>
      <c r="V375" s="71">
        <f t="shared" ref="V375:V383" si="2056">(U375*$D375*$E375*$G375*$I375*$V$12)</f>
        <v>0</v>
      </c>
      <c r="W375" s="72"/>
      <c r="X375" s="71">
        <f t="shared" ref="X375:X383" si="2057">(W375*$D375*$E375*$G375*$I375*$X$12)</f>
        <v>0</v>
      </c>
      <c r="Y375" s="72"/>
      <c r="Z375" s="71">
        <f t="shared" ref="Z375:Z383" si="2058">(Y375*$D375*$E375*$G375*$I375*$Z$12)</f>
        <v>0</v>
      </c>
      <c r="AA375" s="72"/>
      <c r="AB375" s="71">
        <f t="shared" ref="AB375:AB383" si="2059">(AA375*$D375*$E375*$G375*$I375*$AB$12)</f>
        <v>0</v>
      </c>
      <c r="AC375" s="72">
        <v>60</v>
      </c>
      <c r="AD375" s="71">
        <f t="shared" ref="AD375:AD383" si="2060">(AC375*$D375*$E375*$G375*$I375*$AD$12)</f>
        <v>2771907.6</v>
      </c>
      <c r="AE375" s="72"/>
      <c r="AF375" s="71">
        <f t="shared" ref="AF375:AF383" si="2061">(AE375*$D375*$E375*$G375*$I375*$AF$12)</f>
        <v>0</v>
      </c>
      <c r="AG375" s="74"/>
      <c r="AH375" s="71">
        <f t="shared" ref="AH375:AH383" si="2062">(AG375*$D375*$E375*$G375*$I375*$AH$12)</f>
        <v>0</v>
      </c>
      <c r="AI375" s="72"/>
      <c r="AJ375" s="71">
        <f t="shared" ref="AJ375:AJ383" si="2063">(AI375*$D375*$E375*$G375*$I375*$AJ$12)</f>
        <v>0</v>
      </c>
      <c r="AK375" s="86">
        <v>0</v>
      </c>
      <c r="AL375" s="71">
        <f t="shared" ref="AL375:AL383" si="2064">(AK375*$D375*$E375*$G375*$J375*$AL$12)</f>
        <v>0</v>
      </c>
      <c r="AM375" s="72"/>
      <c r="AN375" s="77">
        <f t="shared" ref="AN375:AN383" si="2065">(AM375*$D375*$E375*$G375*$J375*$AN$12)</f>
        <v>0</v>
      </c>
      <c r="AO375" s="72"/>
      <c r="AP375" s="71">
        <f t="shared" ref="AP375:AP383" si="2066">(AO375*$D375*$E375*$G375*$I375*$AP$12)</f>
        <v>0</v>
      </c>
      <c r="AQ375" s="72"/>
      <c r="AR375" s="72">
        <f t="shared" ref="AR375:AR383" si="2067">(AQ375*$D375*$E375*$G375*$I375*$AR$12)</f>
        <v>0</v>
      </c>
      <c r="AS375" s="72"/>
      <c r="AT375" s="72">
        <f t="shared" ref="AT375:AT383" si="2068">(AS375*$D375*$E375*$G375*$I375*$AT$12)</f>
        <v>0</v>
      </c>
      <c r="AU375" s="72"/>
      <c r="AV375" s="71">
        <f t="shared" ref="AV375:AV383" si="2069">(AU375*$D375*$E375*$G375*$I375*$AV$12)</f>
        <v>0</v>
      </c>
      <c r="AW375" s="72"/>
      <c r="AX375" s="71">
        <f t="shared" ref="AX375:AX383" si="2070">(AW375*$D375*$E375*$G375*$I375*$AX$12)</f>
        <v>0</v>
      </c>
      <c r="AY375" s="72"/>
      <c r="AZ375" s="71">
        <f t="shared" ref="AZ375:AZ383" si="2071">(AY375*$D375*$E375*$G375*$I375*$AZ$12)</f>
        <v>0</v>
      </c>
      <c r="BA375" s="72"/>
      <c r="BB375" s="71">
        <f t="shared" ref="BB375:BB383" si="2072">(BA375*$D375*$E375*$G375*$I375*$BB$12)</f>
        <v>0</v>
      </c>
      <c r="BC375" s="72"/>
      <c r="BD375" s="71">
        <f t="shared" ref="BD375:BD383" si="2073">(BC375*$D375*$E375*$G375*$I375*$BD$12)</f>
        <v>0</v>
      </c>
      <c r="BE375" s="72"/>
      <c r="BF375" s="71">
        <f t="shared" ref="BF375:BF383" si="2074">(BE375*$D375*$E375*$G375*$J375*$BF$12)</f>
        <v>0</v>
      </c>
      <c r="BG375" s="216">
        <v>50</v>
      </c>
      <c r="BH375" s="217">
        <f t="shared" ref="BH375:BH383" si="2075">(BG375*$D375*$E375*$G375*$J375*$BH$12)</f>
        <v>2519916</v>
      </c>
      <c r="BI375" s="72"/>
      <c r="BJ375" s="71">
        <f t="shared" ref="BJ375:BJ383" si="2076">(BI375*$D375*$E375*$G375*$J375*$BJ$12)</f>
        <v>0</v>
      </c>
      <c r="BK375" s="72"/>
      <c r="BL375" s="71">
        <f t="shared" ref="BL375:BL383" si="2077">(BK375*$D375*$E375*$G375*$J375*$BL$12)</f>
        <v>0</v>
      </c>
      <c r="BM375" s="72"/>
      <c r="BN375" s="71">
        <f t="shared" ref="BN375:BN383" si="2078">(BM375*$D375*$E375*$G375*$J375*$BN$12)</f>
        <v>0</v>
      </c>
      <c r="BO375" s="72"/>
      <c r="BP375" s="71">
        <f t="shared" ref="BP375:BP383" si="2079">(BO375*$D375*$E375*$G375*$J375*$BP$12)</f>
        <v>0</v>
      </c>
      <c r="BQ375" s="72"/>
      <c r="BR375" s="71">
        <f t="shared" ref="BR375:BR383" si="2080">(BQ375*$D375*$E375*$G375*$J375*$BR$12)</f>
        <v>0</v>
      </c>
      <c r="BS375" s="72"/>
      <c r="BT375" s="71">
        <f t="shared" ref="BT375:BT383" si="2081">(BS375*$D375*$E375*$G375*$J375*$BT$12)</f>
        <v>0</v>
      </c>
      <c r="BU375" s="72"/>
      <c r="BV375" s="71">
        <f t="shared" ref="BV375:BV383" si="2082">(BU375*$D375*$E375*$G375*$J375*$BV$12)</f>
        <v>0</v>
      </c>
      <c r="BW375" s="72"/>
      <c r="BX375" s="71">
        <f t="shared" ref="BX375:BX383" si="2083">(BW375*$D375*$E375*$G375*$J375*$BX$12)</f>
        <v>0</v>
      </c>
      <c r="BY375" s="72"/>
      <c r="BZ375" s="79">
        <f t="shared" ref="BZ375:BZ383" si="2084">(BY375*$D375*$E375*$G375*$J375*$BZ$12)</f>
        <v>0</v>
      </c>
      <c r="CA375" s="72"/>
      <c r="CB375" s="71">
        <f t="shared" ref="CB375:CB383" si="2085">(CA375*$D375*$E375*$G375*$I375*$CB$12)</f>
        <v>0</v>
      </c>
      <c r="CC375" s="72"/>
      <c r="CD375" s="71">
        <f t="shared" ref="CD375:CD383" si="2086">(CC375*$D375*$E375*$G375*$I375*$CD$12)</f>
        <v>0</v>
      </c>
      <c r="CE375" s="72"/>
      <c r="CF375" s="71">
        <f t="shared" ref="CF375:CF383" si="2087">(CE375*$D375*$E375*$G375*$I375*$CF$12)</f>
        <v>0</v>
      </c>
      <c r="CG375" s="72">
        <f>234-60</f>
        <v>174</v>
      </c>
      <c r="CH375" s="72">
        <f t="shared" ref="CH375:CH383" si="2088">(CG375*$D375*$E375*$G375*$I375*$CH$12)</f>
        <v>6576980.7599999998</v>
      </c>
      <c r="CI375" s="72"/>
      <c r="CJ375" s="71">
        <f t="shared" ref="CJ375:CJ383" si="2089">(CI375*$D375*$E375*$G375*$J375*$CJ$12)</f>
        <v>0</v>
      </c>
      <c r="CK375" s="72"/>
      <c r="CL375" s="71">
        <f t="shared" ref="CL375:CL383" si="2090">(CK375*$D375*$E375*$G375*$I375*$CL$12)</f>
        <v>0</v>
      </c>
      <c r="CM375" s="72"/>
      <c r="CN375" s="71">
        <f t="shared" ref="CN375:CN383" si="2091">(CM375*$D375*$E375*$G375*$I375*$CN$12)</f>
        <v>0</v>
      </c>
      <c r="CO375" s="72"/>
      <c r="CP375" s="71">
        <f t="shared" ref="CP375:CP383" si="2092">(CO375*$D375*$E375*$G375*$I375*$CP$12)</f>
        <v>0</v>
      </c>
      <c r="CQ375" s="72"/>
      <c r="CR375" s="71">
        <f t="shared" ref="CR375:CR383" si="2093">(CQ375*$D375*$E375*$G375*$I375*$CR$12)</f>
        <v>0</v>
      </c>
      <c r="CS375" s="72"/>
      <c r="CT375" s="71">
        <f t="shared" ref="CT375:CT383" si="2094">(CS375*$D375*$E375*$G375*$I375*$CT$12)</f>
        <v>0</v>
      </c>
      <c r="CU375" s="72"/>
      <c r="CV375" s="71">
        <f t="shared" ref="CV375:CV383" si="2095">(CU375*$D375*$E375*$G375*$J375*$CV$12)</f>
        <v>0</v>
      </c>
      <c r="CW375" s="86">
        <v>0</v>
      </c>
      <c r="CX375" s="71">
        <f t="shared" ref="CX375:CX383" si="2096">(CW375*$D375*$E375*$G375*$J375*$CX$12)</f>
        <v>0</v>
      </c>
      <c r="CY375" s="72">
        <v>10</v>
      </c>
      <c r="CZ375" s="71">
        <f t="shared" ref="CZ375:CZ392" si="2097">(CY375*$D375*$E375*$G375*$I375*$CZ$12)</f>
        <v>377987.4</v>
      </c>
      <c r="DA375" s="72"/>
      <c r="DB375" s="77">
        <f t="shared" ref="DB375:DB383" si="2098">(DA375*$D375*$E375*$G375*$J375*$DB$12)</f>
        <v>0</v>
      </c>
      <c r="DC375" s="72">
        <v>25</v>
      </c>
      <c r="DD375" s="71">
        <f t="shared" ref="DD375:DD386" si="2099">(DC375*$D375*$E375*$G375*$J375*$DD$12)</f>
        <v>1259958</v>
      </c>
      <c r="DE375" s="87"/>
      <c r="DF375" s="71">
        <f t="shared" ref="DF375:DF383" si="2100">(DE375*$D375*$E375*$G375*$J375*$DF$12)</f>
        <v>0</v>
      </c>
      <c r="DG375" s="72"/>
      <c r="DH375" s="71">
        <f t="shared" ref="DH375:DH383" si="2101">(DG375*$D375*$E375*$G375*$J375*$DH$12)</f>
        <v>0</v>
      </c>
      <c r="DI375" s="72"/>
      <c r="DJ375" s="71">
        <f t="shared" ref="DJ375:DJ383" si="2102">(DI375*$D375*$E375*$G375*$K375*$DJ$12)</f>
        <v>0</v>
      </c>
      <c r="DK375" s="72"/>
      <c r="DL375" s="79">
        <f t="shared" ref="DL375:DL383" si="2103">(DK375*$D375*$E375*$G375*$L375*$DL$12)</f>
        <v>0</v>
      </c>
      <c r="DM375" s="81">
        <f>SUM(Q375,S375,U375,W375,Y375,AA375,AE375,AG375,AI375,AK375,AO375,AQ375,CE375,AS375,AU375,AW375,AY375,BA375,CI375,BC375,BK375,AM375,BM375,BO375,BQ375,BS375,BU375,BW375,BY375,CA375,CC375,CG375,CK375,CM375,CO375,CQ375,CS375,CU375,CW375,BI375,CY375,DA375,DC375,DE375,DG375,DI375,DK375,M375)</f>
        <v>234</v>
      </c>
      <c r="DN375" s="81">
        <f>SUM(R375,T375,V375,X375,Z375,AB375,AF375,AH375,AJ375,AL375,AP375,AR375,CF375,AT375,AV375,AX375,AZ375,BB375,CJ375,BD375,BL375,AN375,BN375,BP375,BR375,BT375,BV375,BX375,BZ375,CB375,CD375,CH375,CL375,CN375,CP375,CR375,CT375,CV375,CX375,BJ375,CZ375,DB375,DD375,DF375,DH375,DJ375,DL375,N375)</f>
        <v>9369887.6600000001</v>
      </c>
    </row>
    <row r="376" spans="1:118" ht="58.5" customHeight="1" x14ac:dyDescent="0.25">
      <c r="A376" s="82"/>
      <c r="B376" s="83">
        <v>326</v>
      </c>
      <c r="C376" s="65" t="s">
        <v>500</v>
      </c>
      <c r="D376" s="66">
        <v>22900</v>
      </c>
      <c r="E376" s="84">
        <v>1.82</v>
      </c>
      <c r="F376" s="84"/>
      <c r="G376" s="67">
        <v>1</v>
      </c>
      <c r="H376" s="68"/>
      <c r="I376" s="66">
        <v>1.4</v>
      </c>
      <c r="J376" s="66">
        <v>1.68</v>
      </c>
      <c r="K376" s="66">
        <v>2.23</v>
      </c>
      <c r="L376" s="69">
        <v>2.57</v>
      </c>
      <c r="M376" s="72"/>
      <c r="N376" s="71">
        <f t="shared" si="2052"/>
        <v>0</v>
      </c>
      <c r="O376" s="72"/>
      <c r="P376" s="72">
        <f t="shared" si="2053"/>
        <v>0</v>
      </c>
      <c r="Q376" s="72"/>
      <c r="R376" s="71">
        <f t="shared" si="2054"/>
        <v>0</v>
      </c>
      <c r="S376" s="72"/>
      <c r="T376" s="71">
        <f t="shared" si="2055"/>
        <v>0</v>
      </c>
      <c r="U376" s="72"/>
      <c r="V376" s="71">
        <f t="shared" si="2056"/>
        <v>0</v>
      </c>
      <c r="W376" s="72"/>
      <c r="X376" s="71">
        <f t="shared" si="2057"/>
        <v>0</v>
      </c>
      <c r="Y376" s="72"/>
      <c r="Z376" s="71">
        <f t="shared" si="2058"/>
        <v>0</v>
      </c>
      <c r="AA376" s="72"/>
      <c r="AB376" s="71">
        <f t="shared" si="2059"/>
        <v>0</v>
      </c>
      <c r="AC376" s="72"/>
      <c r="AD376" s="71">
        <f t="shared" si="2060"/>
        <v>0</v>
      </c>
      <c r="AE376" s="72"/>
      <c r="AF376" s="71">
        <f t="shared" si="2061"/>
        <v>0</v>
      </c>
      <c r="AG376" s="74"/>
      <c r="AH376" s="71">
        <f t="shared" si="2062"/>
        <v>0</v>
      </c>
      <c r="AI376" s="72"/>
      <c r="AJ376" s="71">
        <f t="shared" si="2063"/>
        <v>0</v>
      </c>
      <c r="AK376" s="86"/>
      <c r="AL376" s="71">
        <f t="shared" si="2064"/>
        <v>0</v>
      </c>
      <c r="AM376" s="72"/>
      <c r="AN376" s="77">
        <f t="shared" si="2065"/>
        <v>0</v>
      </c>
      <c r="AO376" s="72"/>
      <c r="AP376" s="71">
        <f t="shared" si="2066"/>
        <v>0</v>
      </c>
      <c r="AQ376" s="72"/>
      <c r="AR376" s="72">
        <f t="shared" si="2067"/>
        <v>0</v>
      </c>
      <c r="AS376" s="72"/>
      <c r="AT376" s="72">
        <f t="shared" si="2068"/>
        <v>0</v>
      </c>
      <c r="AU376" s="72"/>
      <c r="AV376" s="71">
        <f t="shared" si="2069"/>
        <v>0</v>
      </c>
      <c r="AW376" s="72"/>
      <c r="AX376" s="71">
        <f t="shared" si="2070"/>
        <v>0</v>
      </c>
      <c r="AY376" s="72"/>
      <c r="AZ376" s="71">
        <f t="shared" si="2071"/>
        <v>0</v>
      </c>
      <c r="BA376" s="72"/>
      <c r="BB376" s="71">
        <f t="shared" si="2072"/>
        <v>0</v>
      </c>
      <c r="BC376" s="72"/>
      <c r="BD376" s="71">
        <f t="shared" si="2073"/>
        <v>0</v>
      </c>
      <c r="BE376" s="72"/>
      <c r="BF376" s="71">
        <f t="shared" si="2074"/>
        <v>0</v>
      </c>
      <c r="BG376" s="72"/>
      <c r="BH376" s="71">
        <f t="shared" si="2075"/>
        <v>0</v>
      </c>
      <c r="BI376" s="72"/>
      <c r="BJ376" s="71">
        <f t="shared" si="2076"/>
        <v>0</v>
      </c>
      <c r="BK376" s="72"/>
      <c r="BL376" s="71">
        <f t="shared" si="2077"/>
        <v>0</v>
      </c>
      <c r="BM376" s="72"/>
      <c r="BN376" s="71">
        <f t="shared" si="2078"/>
        <v>0</v>
      </c>
      <c r="BO376" s="72"/>
      <c r="BP376" s="71">
        <f t="shared" si="2079"/>
        <v>0</v>
      </c>
      <c r="BQ376" s="72"/>
      <c r="BR376" s="71">
        <f t="shared" si="2080"/>
        <v>0</v>
      </c>
      <c r="BS376" s="72"/>
      <c r="BT376" s="71">
        <f t="shared" si="2081"/>
        <v>0</v>
      </c>
      <c r="BU376" s="72"/>
      <c r="BV376" s="71">
        <f t="shared" si="2082"/>
        <v>0</v>
      </c>
      <c r="BW376" s="72"/>
      <c r="BX376" s="71">
        <f t="shared" si="2083"/>
        <v>0</v>
      </c>
      <c r="BY376" s="72"/>
      <c r="BZ376" s="79">
        <f t="shared" si="2084"/>
        <v>0</v>
      </c>
      <c r="CA376" s="72"/>
      <c r="CB376" s="71">
        <f t="shared" si="2085"/>
        <v>0</v>
      </c>
      <c r="CC376" s="72"/>
      <c r="CD376" s="71">
        <f t="shared" si="2086"/>
        <v>0</v>
      </c>
      <c r="CE376" s="72"/>
      <c r="CF376" s="71">
        <f t="shared" si="2087"/>
        <v>0</v>
      </c>
      <c r="CG376" s="72">
        <f>62-10</f>
        <v>52</v>
      </c>
      <c r="CH376" s="72">
        <f t="shared" si="2088"/>
        <v>2730742.56</v>
      </c>
      <c r="CI376" s="72"/>
      <c r="CJ376" s="71">
        <f t="shared" si="2089"/>
        <v>0</v>
      </c>
      <c r="CK376" s="72"/>
      <c r="CL376" s="71">
        <f t="shared" si="2090"/>
        <v>0</v>
      </c>
      <c r="CM376" s="72"/>
      <c r="CN376" s="71">
        <f t="shared" si="2091"/>
        <v>0</v>
      </c>
      <c r="CO376" s="72"/>
      <c r="CP376" s="71">
        <f t="shared" si="2092"/>
        <v>0</v>
      </c>
      <c r="CQ376" s="72"/>
      <c r="CR376" s="71">
        <f t="shared" si="2093"/>
        <v>0</v>
      </c>
      <c r="CS376" s="72"/>
      <c r="CT376" s="71">
        <f t="shared" si="2094"/>
        <v>0</v>
      </c>
      <c r="CU376" s="72"/>
      <c r="CV376" s="71">
        <f t="shared" si="2095"/>
        <v>0</v>
      </c>
      <c r="CW376" s="86"/>
      <c r="CX376" s="71">
        <f t="shared" si="2096"/>
        <v>0</v>
      </c>
      <c r="CY376" s="72">
        <v>5</v>
      </c>
      <c r="CZ376" s="71">
        <f t="shared" si="2097"/>
        <v>262571.40000000002</v>
      </c>
      <c r="DA376" s="72"/>
      <c r="DB376" s="77">
        <f t="shared" si="2098"/>
        <v>0</v>
      </c>
      <c r="DC376" s="72">
        <v>80</v>
      </c>
      <c r="DD376" s="71">
        <f t="shared" si="2099"/>
        <v>5601523.2000000002</v>
      </c>
      <c r="DE376" s="87"/>
      <c r="DF376" s="71">
        <f t="shared" si="2100"/>
        <v>0</v>
      </c>
      <c r="DG376" s="72"/>
      <c r="DH376" s="71">
        <f t="shared" si="2101"/>
        <v>0</v>
      </c>
      <c r="DI376" s="72"/>
      <c r="DJ376" s="71">
        <f t="shared" si="2102"/>
        <v>0</v>
      </c>
      <c r="DK376" s="72"/>
      <c r="DL376" s="79">
        <f t="shared" si="2103"/>
        <v>0</v>
      </c>
      <c r="DM376" s="81">
        <f>SUM(Q376,S376,U376,W376,Y376,AA376,AE376,AG376,AI376,AK376,AO376,AQ376,CE376,AS376,AU376,AW376,AY376,BA376,CI376,BC376,BK376,AM376,BM376,BO376,BQ376,BS376,BU376,BW376,BY376,CA376,CC376,CG376,CK376,CM376,CO376,CQ376,CS376,CU376,CW376,BI376,CY376,DA376,DC376,DE376,DG376,DI376,DK376)</f>
        <v>137</v>
      </c>
      <c r="DN376" s="81">
        <f>SUM(R376,T376,V376,X376,Z376,AB376,AF376,AH376,AJ376,AL376,AP376,AR376,CF376,AT376,AV376,AX376,AZ376,BB376,CJ376,BD376,BL376,AN376,BN376,BP376,BR376,BT376,BV376,BX376,BZ376,CB376,CD376,CH376,CL376,CN376,CP376,CR376,CT376,CV376,CX376,BJ376,CZ376,DB376,DD376,DF376,DH376,DJ376,DL376)</f>
        <v>8594837.1600000001</v>
      </c>
    </row>
    <row r="377" spans="1:118" ht="54" customHeight="1" x14ac:dyDescent="0.25">
      <c r="A377" s="82"/>
      <c r="B377" s="83">
        <v>327</v>
      </c>
      <c r="C377" s="65" t="s">
        <v>501</v>
      </c>
      <c r="D377" s="66">
        <v>22900</v>
      </c>
      <c r="E377" s="84">
        <v>3.12</v>
      </c>
      <c r="F377" s="84"/>
      <c r="G377" s="67">
        <v>1</v>
      </c>
      <c r="H377" s="68"/>
      <c r="I377" s="66">
        <v>1.4</v>
      </c>
      <c r="J377" s="66">
        <v>1.68</v>
      </c>
      <c r="K377" s="66">
        <v>2.23</v>
      </c>
      <c r="L377" s="69">
        <v>2.57</v>
      </c>
      <c r="M377" s="72"/>
      <c r="N377" s="71">
        <f t="shared" si="2052"/>
        <v>0</v>
      </c>
      <c r="O377" s="72"/>
      <c r="P377" s="72">
        <f t="shared" si="2053"/>
        <v>0</v>
      </c>
      <c r="Q377" s="72"/>
      <c r="R377" s="71">
        <f t="shared" si="2054"/>
        <v>0</v>
      </c>
      <c r="S377" s="72"/>
      <c r="T377" s="71">
        <f t="shared" si="2055"/>
        <v>0</v>
      </c>
      <c r="U377" s="72"/>
      <c r="V377" s="71">
        <f t="shared" si="2056"/>
        <v>0</v>
      </c>
      <c r="W377" s="72"/>
      <c r="X377" s="71">
        <f t="shared" si="2057"/>
        <v>0</v>
      </c>
      <c r="Y377" s="72"/>
      <c r="Z377" s="71">
        <f t="shared" si="2058"/>
        <v>0</v>
      </c>
      <c r="AA377" s="72"/>
      <c r="AB377" s="71">
        <f t="shared" si="2059"/>
        <v>0</v>
      </c>
      <c r="AC377" s="72"/>
      <c r="AD377" s="71">
        <f t="shared" si="2060"/>
        <v>0</v>
      </c>
      <c r="AE377" s="72"/>
      <c r="AF377" s="71">
        <f t="shared" si="2061"/>
        <v>0</v>
      </c>
      <c r="AG377" s="74"/>
      <c r="AH377" s="71">
        <f t="shared" si="2062"/>
        <v>0</v>
      </c>
      <c r="AI377" s="72"/>
      <c r="AJ377" s="71">
        <f t="shared" si="2063"/>
        <v>0</v>
      </c>
      <c r="AK377" s="86"/>
      <c r="AL377" s="71">
        <f t="shared" si="2064"/>
        <v>0</v>
      </c>
      <c r="AM377" s="72"/>
      <c r="AN377" s="77">
        <f t="shared" si="2065"/>
        <v>0</v>
      </c>
      <c r="AO377" s="72"/>
      <c r="AP377" s="71">
        <f t="shared" si="2066"/>
        <v>0</v>
      </c>
      <c r="AQ377" s="72"/>
      <c r="AR377" s="72">
        <f t="shared" si="2067"/>
        <v>0</v>
      </c>
      <c r="AS377" s="72"/>
      <c r="AT377" s="72">
        <f t="shared" si="2068"/>
        <v>0</v>
      </c>
      <c r="AU377" s="72"/>
      <c r="AV377" s="71">
        <f t="shared" si="2069"/>
        <v>0</v>
      </c>
      <c r="AW377" s="72"/>
      <c r="AX377" s="71">
        <f t="shared" si="2070"/>
        <v>0</v>
      </c>
      <c r="AY377" s="72"/>
      <c r="AZ377" s="71">
        <f t="shared" si="2071"/>
        <v>0</v>
      </c>
      <c r="BA377" s="72"/>
      <c r="BB377" s="71">
        <f t="shared" si="2072"/>
        <v>0</v>
      </c>
      <c r="BC377" s="72"/>
      <c r="BD377" s="71">
        <f t="shared" si="2073"/>
        <v>0</v>
      </c>
      <c r="BE377" s="72"/>
      <c r="BF377" s="71">
        <f t="shared" si="2074"/>
        <v>0</v>
      </c>
      <c r="BG377" s="72"/>
      <c r="BH377" s="71">
        <f t="shared" si="2075"/>
        <v>0</v>
      </c>
      <c r="BI377" s="72"/>
      <c r="BJ377" s="71">
        <f t="shared" si="2076"/>
        <v>0</v>
      </c>
      <c r="BK377" s="72"/>
      <c r="BL377" s="71">
        <f t="shared" si="2077"/>
        <v>0</v>
      </c>
      <c r="BM377" s="72"/>
      <c r="BN377" s="71">
        <f t="shared" si="2078"/>
        <v>0</v>
      </c>
      <c r="BO377" s="72"/>
      <c r="BP377" s="71">
        <f t="shared" si="2079"/>
        <v>0</v>
      </c>
      <c r="BQ377" s="72"/>
      <c r="BR377" s="71">
        <f t="shared" si="2080"/>
        <v>0</v>
      </c>
      <c r="BS377" s="72"/>
      <c r="BT377" s="71">
        <f t="shared" si="2081"/>
        <v>0</v>
      </c>
      <c r="BU377" s="72"/>
      <c r="BV377" s="71">
        <f t="shared" si="2082"/>
        <v>0</v>
      </c>
      <c r="BW377" s="72"/>
      <c r="BX377" s="71">
        <f t="shared" si="2083"/>
        <v>0</v>
      </c>
      <c r="BY377" s="72"/>
      <c r="BZ377" s="79">
        <f t="shared" si="2084"/>
        <v>0</v>
      </c>
      <c r="CA377" s="72"/>
      <c r="CB377" s="71">
        <f t="shared" si="2085"/>
        <v>0</v>
      </c>
      <c r="CC377" s="72"/>
      <c r="CD377" s="71">
        <f t="shared" si="2086"/>
        <v>0</v>
      </c>
      <c r="CE377" s="72"/>
      <c r="CF377" s="71">
        <f t="shared" si="2087"/>
        <v>0</v>
      </c>
      <c r="CG377" s="72"/>
      <c r="CH377" s="72">
        <f t="shared" si="2088"/>
        <v>0</v>
      </c>
      <c r="CI377" s="72"/>
      <c r="CJ377" s="71">
        <f t="shared" si="2089"/>
        <v>0</v>
      </c>
      <c r="CK377" s="72"/>
      <c r="CL377" s="71">
        <f t="shared" si="2090"/>
        <v>0</v>
      </c>
      <c r="CM377" s="72"/>
      <c r="CN377" s="71">
        <f t="shared" si="2091"/>
        <v>0</v>
      </c>
      <c r="CO377" s="72"/>
      <c r="CP377" s="71">
        <f t="shared" si="2092"/>
        <v>0</v>
      </c>
      <c r="CQ377" s="72"/>
      <c r="CR377" s="71">
        <f t="shared" si="2093"/>
        <v>0</v>
      </c>
      <c r="CS377" s="72"/>
      <c r="CT377" s="71">
        <f t="shared" si="2094"/>
        <v>0</v>
      </c>
      <c r="CU377" s="72"/>
      <c r="CV377" s="71">
        <f t="shared" si="2095"/>
        <v>0</v>
      </c>
      <c r="CW377" s="86"/>
      <c r="CX377" s="71">
        <f t="shared" si="2096"/>
        <v>0</v>
      </c>
      <c r="CY377" s="72">
        <v>5</v>
      </c>
      <c r="CZ377" s="71">
        <f t="shared" si="2097"/>
        <v>450122.39999999997</v>
      </c>
      <c r="DA377" s="72"/>
      <c r="DB377" s="77">
        <f t="shared" si="2098"/>
        <v>0</v>
      </c>
      <c r="DC377" s="72">
        <v>35</v>
      </c>
      <c r="DD377" s="71">
        <f t="shared" si="2099"/>
        <v>4201142.3999999994</v>
      </c>
      <c r="DE377" s="87"/>
      <c r="DF377" s="71">
        <f t="shared" si="2100"/>
        <v>0</v>
      </c>
      <c r="DG377" s="72"/>
      <c r="DH377" s="71">
        <f t="shared" si="2101"/>
        <v>0</v>
      </c>
      <c r="DI377" s="72"/>
      <c r="DJ377" s="71">
        <f t="shared" si="2102"/>
        <v>0</v>
      </c>
      <c r="DK377" s="72"/>
      <c r="DL377" s="79">
        <f t="shared" si="2103"/>
        <v>0</v>
      </c>
      <c r="DM377" s="81">
        <f t="shared" ref="DM377:DN392" si="2104">SUM(M377,O377,Q377,S377,U377,W377,Y377,AA377,AC377,AE377,AG377,AI377,AK377,AO377,AQ377,CE377,AS377,AU377,AW377,AY377,BA377,CI377,BC377,BE377,BG377,BK377,AM377,BM377,BO377,BQ377,BS377,BU377,BW377,BY377,CA377,CC377,CG377,CK377,CM377,CO377,CQ377,CS377,CU377,CW377,BI377,CY377,DA377,DC377,DE377,DG377,DI377,DK377)</f>
        <v>40</v>
      </c>
      <c r="DN377" s="79">
        <f t="shared" si="2104"/>
        <v>4651264.8</v>
      </c>
    </row>
    <row r="378" spans="1:118" ht="59.25" customHeight="1" x14ac:dyDescent="0.25">
      <c r="A378" s="82"/>
      <c r="B378" s="83">
        <v>328</v>
      </c>
      <c r="C378" s="65" t="s">
        <v>502</v>
      </c>
      <c r="D378" s="66">
        <v>22900</v>
      </c>
      <c r="E378" s="84">
        <v>8.6</v>
      </c>
      <c r="F378" s="84"/>
      <c r="G378" s="67">
        <v>1</v>
      </c>
      <c r="H378" s="68"/>
      <c r="I378" s="66">
        <v>1.4</v>
      </c>
      <c r="J378" s="66">
        <v>1.68</v>
      </c>
      <c r="K378" s="66">
        <v>2.23</v>
      </c>
      <c r="L378" s="69">
        <v>2.57</v>
      </c>
      <c r="M378" s="72"/>
      <c r="N378" s="71">
        <f t="shared" si="2052"/>
        <v>0</v>
      </c>
      <c r="O378" s="72"/>
      <c r="P378" s="72">
        <f t="shared" si="2053"/>
        <v>0</v>
      </c>
      <c r="Q378" s="72"/>
      <c r="R378" s="71">
        <f t="shared" si="2054"/>
        <v>0</v>
      </c>
      <c r="S378" s="72"/>
      <c r="T378" s="71">
        <f t="shared" si="2055"/>
        <v>0</v>
      </c>
      <c r="U378" s="72"/>
      <c r="V378" s="71">
        <f t="shared" si="2056"/>
        <v>0</v>
      </c>
      <c r="W378" s="72"/>
      <c r="X378" s="71">
        <f t="shared" si="2057"/>
        <v>0</v>
      </c>
      <c r="Y378" s="72"/>
      <c r="Z378" s="71">
        <f t="shared" si="2058"/>
        <v>0</v>
      </c>
      <c r="AA378" s="72"/>
      <c r="AB378" s="71">
        <f t="shared" si="2059"/>
        <v>0</v>
      </c>
      <c r="AC378" s="72"/>
      <c r="AD378" s="71">
        <f t="shared" si="2060"/>
        <v>0</v>
      </c>
      <c r="AE378" s="72"/>
      <c r="AF378" s="71">
        <f t="shared" si="2061"/>
        <v>0</v>
      </c>
      <c r="AG378" s="74"/>
      <c r="AH378" s="71">
        <f t="shared" si="2062"/>
        <v>0</v>
      </c>
      <c r="AI378" s="72"/>
      <c r="AJ378" s="71">
        <f t="shared" si="2063"/>
        <v>0</v>
      </c>
      <c r="AK378" s="86">
        <v>0</v>
      </c>
      <c r="AL378" s="71">
        <f t="shared" si="2064"/>
        <v>0</v>
      </c>
      <c r="AM378" s="72"/>
      <c r="AN378" s="77">
        <f t="shared" si="2065"/>
        <v>0</v>
      </c>
      <c r="AO378" s="72"/>
      <c r="AP378" s="71">
        <f t="shared" si="2066"/>
        <v>0</v>
      </c>
      <c r="AQ378" s="72"/>
      <c r="AR378" s="72">
        <f t="shared" si="2067"/>
        <v>0</v>
      </c>
      <c r="AS378" s="72"/>
      <c r="AT378" s="72">
        <f t="shared" si="2068"/>
        <v>0</v>
      </c>
      <c r="AU378" s="72"/>
      <c r="AV378" s="71">
        <f t="shared" si="2069"/>
        <v>0</v>
      </c>
      <c r="AW378" s="72"/>
      <c r="AX378" s="71">
        <f t="shared" si="2070"/>
        <v>0</v>
      </c>
      <c r="AY378" s="72"/>
      <c r="AZ378" s="71">
        <f t="shared" si="2071"/>
        <v>0</v>
      </c>
      <c r="BA378" s="72"/>
      <c r="BB378" s="71">
        <f t="shared" si="2072"/>
        <v>0</v>
      </c>
      <c r="BC378" s="72"/>
      <c r="BD378" s="71">
        <f t="shared" si="2073"/>
        <v>0</v>
      </c>
      <c r="BE378" s="72"/>
      <c r="BF378" s="71">
        <f t="shared" si="2074"/>
        <v>0</v>
      </c>
      <c r="BG378" s="72"/>
      <c r="BH378" s="71">
        <f t="shared" si="2075"/>
        <v>0</v>
      </c>
      <c r="BI378" s="72"/>
      <c r="BJ378" s="71">
        <f t="shared" si="2076"/>
        <v>0</v>
      </c>
      <c r="BK378" s="72"/>
      <c r="BL378" s="71">
        <f t="shared" si="2077"/>
        <v>0</v>
      </c>
      <c r="BM378" s="72"/>
      <c r="BN378" s="71">
        <f t="shared" si="2078"/>
        <v>0</v>
      </c>
      <c r="BO378" s="72"/>
      <c r="BP378" s="71">
        <f t="shared" si="2079"/>
        <v>0</v>
      </c>
      <c r="BQ378" s="72"/>
      <c r="BR378" s="71">
        <f t="shared" si="2080"/>
        <v>0</v>
      </c>
      <c r="BS378" s="72"/>
      <c r="BT378" s="71">
        <f t="shared" si="2081"/>
        <v>0</v>
      </c>
      <c r="BU378" s="72"/>
      <c r="BV378" s="71">
        <f t="shared" si="2082"/>
        <v>0</v>
      </c>
      <c r="BW378" s="72"/>
      <c r="BX378" s="71">
        <f t="shared" si="2083"/>
        <v>0</v>
      </c>
      <c r="BY378" s="72"/>
      <c r="BZ378" s="79">
        <f t="shared" si="2084"/>
        <v>0</v>
      </c>
      <c r="CA378" s="72"/>
      <c r="CB378" s="71">
        <f t="shared" si="2085"/>
        <v>0</v>
      </c>
      <c r="CC378" s="72"/>
      <c r="CD378" s="71">
        <f t="shared" si="2086"/>
        <v>0</v>
      </c>
      <c r="CE378" s="72"/>
      <c r="CF378" s="71">
        <f t="shared" si="2087"/>
        <v>0</v>
      </c>
      <c r="CG378" s="72"/>
      <c r="CH378" s="72">
        <f t="shared" si="2088"/>
        <v>0</v>
      </c>
      <c r="CI378" s="72"/>
      <c r="CJ378" s="71">
        <f t="shared" si="2089"/>
        <v>0</v>
      </c>
      <c r="CK378" s="72"/>
      <c r="CL378" s="71">
        <f t="shared" si="2090"/>
        <v>0</v>
      </c>
      <c r="CM378" s="72"/>
      <c r="CN378" s="71">
        <f t="shared" si="2091"/>
        <v>0</v>
      </c>
      <c r="CO378" s="72"/>
      <c r="CP378" s="71">
        <f t="shared" si="2092"/>
        <v>0</v>
      </c>
      <c r="CQ378" s="72"/>
      <c r="CR378" s="71">
        <f t="shared" si="2093"/>
        <v>0</v>
      </c>
      <c r="CS378" s="72"/>
      <c r="CT378" s="71">
        <f t="shared" si="2094"/>
        <v>0</v>
      </c>
      <c r="CU378" s="72"/>
      <c r="CV378" s="71">
        <f t="shared" si="2095"/>
        <v>0</v>
      </c>
      <c r="CW378" s="86">
        <v>0</v>
      </c>
      <c r="CX378" s="71">
        <f t="shared" si="2096"/>
        <v>0</v>
      </c>
      <c r="CY378" s="72"/>
      <c r="CZ378" s="71">
        <f t="shared" si="2097"/>
        <v>0</v>
      </c>
      <c r="DA378" s="72"/>
      <c r="DB378" s="77">
        <f t="shared" si="2098"/>
        <v>0</v>
      </c>
      <c r="DC378" s="72">
        <v>5</v>
      </c>
      <c r="DD378" s="71">
        <f t="shared" si="2099"/>
        <v>1654296</v>
      </c>
      <c r="DE378" s="87"/>
      <c r="DF378" s="71">
        <f t="shared" si="2100"/>
        <v>0</v>
      </c>
      <c r="DG378" s="72"/>
      <c r="DH378" s="71">
        <f t="shared" si="2101"/>
        <v>0</v>
      </c>
      <c r="DI378" s="72"/>
      <c r="DJ378" s="71">
        <f t="shared" si="2102"/>
        <v>0</v>
      </c>
      <c r="DK378" s="72"/>
      <c r="DL378" s="79">
        <f t="shared" si="2103"/>
        <v>0</v>
      </c>
      <c r="DM378" s="81">
        <f t="shared" si="2104"/>
        <v>5</v>
      </c>
      <c r="DN378" s="79">
        <f t="shared" si="2104"/>
        <v>1654296</v>
      </c>
    </row>
    <row r="379" spans="1:118" ht="67.5" customHeight="1" x14ac:dyDescent="0.25">
      <c r="A379" s="82"/>
      <c r="B379" s="83">
        <v>329</v>
      </c>
      <c r="C379" s="65" t="s">
        <v>503</v>
      </c>
      <c r="D379" s="66">
        <v>22900</v>
      </c>
      <c r="E379" s="84">
        <v>1.24</v>
      </c>
      <c r="F379" s="84"/>
      <c r="G379" s="67">
        <v>1</v>
      </c>
      <c r="H379" s="68"/>
      <c r="I379" s="66">
        <v>1.4</v>
      </c>
      <c r="J379" s="66">
        <v>1.68</v>
      </c>
      <c r="K379" s="66">
        <v>2.23</v>
      </c>
      <c r="L379" s="69">
        <v>2.57</v>
      </c>
      <c r="M379" s="72"/>
      <c r="N379" s="71">
        <f t="shared" si="2052"/>
        <v>0</v>
      </c>
      <c r="O379" s="72"/>
      <c r="P379" s="72">
        <f t="shared" si="2053"/>
        <v>0</v>
      </c>
      <c r="Q379" s="72"/>
      <c r="R379" s="71">
        <f t="shared" si="2054"/>
        <v>0</v>
      </c>
      <c r="S379" s="72"/>
      <c r="T379" s="71">
        <f t="shared" si="2055"/>
        <v>0</v>
      </c>
      <c r="U379" s="72"/>
      <c r="V379" s="71">
        <f t="shared" si="2056"/>
        <v>0</v>
      </c>
      <c r="W379" s="72"/>
      <c r="X379" s="71">
        <f t="shared" si="2057"/>
        <v>0</v>
      </c>
      <c r="Y379" s="72"/>
      <c r="Z379" s="71">
        <f t="shared" si="2058"/>
        <v>0</v>
      </c>
      <c r="AA379" s="72"/>
      <c r="AB379" s="71">
        <f t="shared" si="2059"/>
        <v>0</v>
      </c>
      <c r="AC379" s="72"/>
      <c r="AD379" s="71">
        <f t="shared" si="2060"/>
        <v>0</v>
      </c>
      <c r="AE379" s="72"/>
      <c r="AF379" s="71">
        <f t="shared" si="2061"/>
        <v>0</v>
      </c>
      <c r="AG379" s="74"/>
      <c r="AH379" s="71">
        <f t="shared" si="2062"/>
        <v>0</v>
      </c>
      <c r="AI379" s="72"/>
      <c r="AJ379" s="71">
        <f t="shared" si="2063"/>
        <v>0</v>
      </c>
      <c r="AK379" s="86"/>
      <c r="AL379" s="71">
        <f t="shared" si="2064"/>
        <v>0</v>
      </c>
      <c r="AM379" s="72"/>
      <c r="AN379" s="77">
        <f t="shared" si="2065"/>
        <v>0</v>
      </c>
      <c r="AO379" s="72"/>
      <c r="AP379" s="71">
        <f t="shared" si="2066"/>
        <v>0</v>
      </c>
      <c r="AQ379" s="72"/>
      <c r="AR379" s="72">
        <f t="shared" si="2067"/>
        <v>0</v>
      </c>
      <c r="AS379" s="72"/>
      <c r="AT379" s="72">
        <f t="shared" si="2068"/>
        <v>0</v>
      </c>
      <c r="AU379" s="72"/>
      <c r="AV379" s="71">
        <f t="shared" si="2069"/>
        <v>0</v>
      </c>
      <c r="AW379" s="72"/>
      <c r="AX379" s="71">
        <f t="shared" si="2070"/>
        <v>0</v>
      </c>
      <c r="AY379" s="72"/>
      <c r="AZ379" s="71">
        <f t="shared" si="2071"/>
        <v>0</v>
      </c>
      <c r="BA379" s="72"/>
      <c r="BB379" s="71">
        <f t="shared" si="2072"/>
        <v>0</v>
      </c>
      <c r="BC379" s="72"/>
      <c r="BD379" s="71">
        <f t="shared" si="2073"/>
        <v>0</v>
      </c>
      <c r="BE379" s="72"/>
      <c r="BF379" s="71">
        <f t="shared" si="2074"/>
        <v>0</v>
      </c>
      <c r="BG379" s="72"/>
      <c r="BH379" s="71">
        <f t="shared" si="2075"/>
        <v>0</v>
      </c>
      <c r="BI379" s="72"/>
      <c r="BJ379" s="71">
        <f t="shared" si="2076"/>
        <v>0</v>
      </c>
      <c r="BK379" s="72"/>
      <c r="BL379" s="71">
        <f t="shared" si="2077"/>
        <v>0</v>
      </c>
      <c r="BM379" s="72"/>
      <c r="BN379" s="71">
        <f t="shared" si="2078"/>
        <v>0</v>
      </c>
      <c r="BO379" s="72"/>
      <c r="BP379" s="71">
        <f t="shared" si="2079"/>
        <v>0</v>
      </c>
      <c r="BQ379" s="72"/>
      <c r="BR379" s="71">
        <f t="shared" si="2080"/>
        <v>0</v>
      </c>
      <c r="BS379" s="72"/>
      <c r="BT379" s="71">
        <f t="shared" si="2081"/>
        <v>0</v>
      </c>
      <c r="BU379" s="72"/>
      <c r="BV379" s="71">
        <f t="shared" si="2082"/>
        <v>0</v>
      </c>
      <c r="BW379" s="72"/>
      <c r="BX379" s="71">
        <f t="shared" si="2083"/>
        <v>0</v>
      </c>
      <c r="BY379" s="72"/>
      <c r="BZ379" s="79">
        <f t="shared" si="2084"/>
        <v>0</v>
      </c>
      <c r="CA379" s="72"/>
      <c r="CB379" s="71">
        <f t="shared" si="2085"/>
        <v>0</v>
      </c>
      <c r="CC379" s="72"/>
      <c r="CD379" s="71">
        <f t="shared" si="2086"/>
        <v>0</v>
      </c>
      <c r="CE379" s="72"/>
      <c r="CF379" s="71">
        <f t="shared" si="2087"/>
        <v>0</v>
      </c>
      <c r="CG379" s="72">
        <v>30</v>
      </c>
      <c r="CH379" s="72">
        <f t="shared" si="2088"/>
        <v>1073368.8</v>
      </c>
      <c r="CI379" s="72"/>
      <c r="CJ379" s="71">
        <f t="shared" si="2089"/>
        <v>0</v>
      </c>
      <c r="CK379" s="72"/>
      <c r="CL379" s="71">
        <f t="shared" si="2090"/>
        <v>0</v>
      </c>
      <c r="CM379" s="72"/>
      <c r="CN379" s="71">
        <f t="shared" si="2091"/>
        <v>0</v>
      </c>
      <c r="CO379" s="72"/>
      <c r="CP379" s="71">
        <f t="shared" si="2092"/>
        <v>0</v>
      </c>
      <c r="CQ379" s="72"/>
      <c r="CR379" s="71">
        <f t="shared" si="2093"/>
        <v>0</v>
      </c>
      <c r="CS379" s="72"/>
      <c r="CT379" s="71">
        <f t="shared" si="2094"/>
        <v>0</v>
      </c>
      <c r="CU379" s="72"/>
      <c r="CV379" s="71">
        <f t="shared" si="2095"/>
        <v>0</v>
      </c>
      <c r="CW379" s="86"/>
      <c r="CX379" s="71">
        <f t="shared" si="2096"/>
        <v>0</v>
      </c>
      <c r="CY379" s="72">
        <v>140</v>
      </c>
      <c r="CZ379" s="71">
        <f t="shared" si="2097"/>
        <v>5009054.4000000004</v>
      </c>
      <c r="DA379" s="72"/>
      <c r="DB379" s="77">
        <f t="shared" si="2098"/>
        <v>0</v>
      </c>
      <c r="DC379" s="72">
        <v>20</v>
      </c>
      <c r="DD379" s="71">
        <f t="shared" si="2099"/>
        <v>954105.6</v>
      </c>
      <c r="DE379" s="87"/>
      <c r="DF379" s="71">
        <f t="shared" si="2100"/>
        <v>0</v>
      </c>
      <c r="DG379" s="72"/>
      <c r="DH379" s="71">
        <f t="shared" si="2101"/>
        <v>0</v>
      </c>
      <c r="DI379" s="72"/>
      <c r="DJ379" s="71">
        <f t="shared" si="2102"/>
        <v>0</v>
      </c>
      <c r="DK379" s="72"/>
      <c r="DL379" s="79">
        <f t="shared" si="2103"/>
        <v>0</v>
      </c>
      <c r="DM379" s="81">
        <f t="shared" si="2104"/>
        <v>190</v>
      </c>
      <c r="DN379" s="79">
        <f t="shared" si="2104"/>
        <v>7036528.7999999998</v>
      </c>
    </row>
    <row r="380" spans="1:118" ht="69" customHeight="1" x14ac:dyDescent="0.25">
      <c r="A380" s="82"/>
      <c r="B380" s="83">
        <v>330</v>
      </c>
      <c r="C380" s="65" t="s">
        <v>504</v>
      </c>
      <c r="D380" s="66">
        <v>22900</v>
      </c>
      <c r="E380" s="84">
        <v>1.67</v>
      </c>
      <c r="F380" s="84"/>
      <c r="G380" s="67">
        <v>1</v>
      </c>
      <c r="H380" s="68"/>
      <c r="I380" s="66">
        <v>1.4</v>
      </c>
      <c r="J380" s="66">
        <v>1.68</v>
      </c>
      <c r="K380" s="66">
        <v>2.23</v>
      </c>
      <c r="L380" s="69">
        <v>2.57</v>
      </c>
      <c r="M380" s="72"/>
      <c r="N380" s="71">
        <f t="shared" si="2052"/>
        <v>0</v>
      </c>
      <c r="O380" s="72"/>
      <c r="P380" s="72">
        <f t="shared" si="2053"/>
        <v>0</v>
      </c>
      <c r="Q380" s="72"/>
      <c r="R380" s="71">
        <f t="shared" si="2054"/>
        <v>0</v>
      </c>
      <c r="S380" s="72"/>
      <c r="T380" s="71">
        <f t="shared" si="2055"/>
        <v>0</v>
      </c>
      <c r="U380" s="72"/>
      <c r="V380" s="71">
        <f t="shared" si="2056"/>
        <v>0</v>
      </c>
      <c r="W380" s="72"/>
      <c r="X380" s="71">
        <f t="shared" si="2057"/>
        <v>0</v>
      </c>
      <c r="Y380" s="72"/>
      <c r="Z380" s="71">
        <f t="shared" si="2058"/>
        <v>0</v>
      </c>
      <c r="AA380" s="72"/>
      <c r="AB380" s="71">
        <f t="shared" si="2059"/>
        <v>0</v>
      </c>
      <c r="AC380" s="72"/>
      <c r="AD380" s="71">
        <f t="shared" si="2060"/>
        <v>0</v>
      </c>
      <c r="AE380" s="72"/>
      <c r="AF380" s="71">
        <f t="shared" si="2061"/>
        <v>0</v>
      </c>
      <c r="AG380" s="74"/>
      <c r="AH380" s="71">
        <f t="shared" si="2062"/>
        <v>0</v>
      </c>
      <c r="AI380" s="72"/>
      <c r="AJ380" s="71">
        <f t="shared" si="2063"/>
        <v>0</v>
      </c>
      <c r="AK380" s="86"/>
      <c r="AL380" s="71">
        <f t="shared" si="2064"/>
        <v>0</v>
      </c>
      <c r="AM380" s="72"/>
      <c r="AN380" s="77">
        <f t="shared" si="2065"/>
        <v>0</v>
      </c>
      <c r="AO380" s="72"/>
      <c r="AP380" s="71">
        <f t="shared" si="2066"/>
        <v>0</v>
      </c>
      <c r="AQ380" s="72"/>
      <c r="AR380" s="72">
        <f t="shared" si="2067"/>
        <v>0</v>
      </c>
      <c r="AS380" s="72"/>
      <c r="AT380" s="72">
        <f t="shared" si="2068"/>
        <v>0</v>
      </c>
      <c r="AU380" s="72"/>
      <c r="AV380" s="71">
        <f t="shared" si="2069"/>
        <v>0</v>
      </c>
      <c r="AW380" s="72"/>
      <c r="AX380" s="71">
        <f t="shared" si="2070"/>
        <v>0</v>
      </c>
      <c r="AY380" s="72"/>
      <c r="AZ380" s="71">
        <f t="shared" si="2071"/>
        <v>0</v>
      </c>
      <c r="BA380" s="72"/>
      <c r="BB380" s="71">
        <f t="shared" si="2072"/>
        <v>0</v>
      </c>
      <c r="BC380" s="72"/>
      <c r="BD380" s="71">
        <f t="shared" si="2073"/>
        <v>0</v>
      </c>
      <c r="BE380" s="72"/>
      <c r="BF380" s="71">
        <f t="shared" si="2074"/>
        <v>0</v>
      </c>
      <c r="BG380" s="72"/>
      <c r="BH380" s="71">
        <f t="shared" si="2075"/>
        <v>0</v>
      </c>
      <c r="BI380" s="72"/>
      <c r="BJ380" s="71">
        <f t="shared" si="2076"/>
        <v>0</v>
      </c>
      <c r="BK380" s="72"/>
      <c r="BL380" s="71">
        <f t="shared" si="2077"/>
        <v>0</v>
      </c>
      <c r="BM380" s="72"/>
      <c r="BN380" s="71">
        <f t="shared" si="2078"/>
        <v>0</v>
      </c>
      <c r="BO380" s="72"/>
      <c r="BP380" s="71">
        <f t="shared" si="2079"/>
        <v>0</v>
      </c>
      <c r="BQ380" s="72"/>
      <c r="BR380" s="71">
        <f t="shared" si="2080"/>
        <v>0</v>
      </c>
      <c r="BS380" s="72"/>
      <c r="BT380" s="71">
        <f t="shared" si="2081"/>
        <v>0</v>
      </c>
      <c r="BU380" s="72"/>
      <c r="BV380" s="71">
        <f t="shared" si="2082"/>
        <v>0</v>
      </c>
      <c r="BW380" s="72"/>
      <c r="BX380" s="71">
        <f t="shared" si="2083"/>
        <v>0</v>
      </c>
      <c r="BY380" s="72"/>
      <c r="BZ380" s="79">
        <f t="shared" si="2084"/>
        <v>0</v>
      </c>
      <c r="CA380" s="72"/>
      <c r="CB380" s="71">
        <f t="shared" si="2085"/>
        <v>0</v>
      </c>
      <c r="CC380" s="72"/>
      <c r="CD380" s="71">
        <f t="shared" si="2086"/>
        <v>0</v>
      </c>
      <c r="CE380" s="72"/>
      <c r="CF380" s="71">
        <f t="shared" si="2087"/>
        <v>0</v>
      </c>
      <c r="CG380" s="72"/>
      <c r="CH380" s="72">
        <f t="shared" si="2088"/>
        <v>0</v>
      </c>
      <c r="CI380" s="72"/>
      <c r="CJ380" s="71">
        <f t="shared" si="2089"/>
        <v>0</v>
      </c>
      <c r="CK380" s="72"/>
      <c r="CL380" s="71">
        <f t="shared" si="2090"/>
        <v>0</v>
      </c>
      <c r="CM380" s="72"/>
      <c r="CN380" s="71">
        <f t="shared" si="2091"/>
        <v>0</v>
      </c>
      <c r="CO380" s="72"/>
      <c r="CP380" s="71">
        <f t="shared" si="2092"/>
        <v>0</v>
      </c>
      <c r="CQ380" s="72"/>
      <c r="CR380" s="71">
        <f t="shared" si="2093"/>
        <v>0</v>
      </c>
      <c r="CS380" s="72"/>
      <c r="CT380" s="71">
        <f t="shared" si="2094"/>
        <v>0</v>
      </c>
      <c r="CU380" s="72"/>
      <c r="CV380" s="71">
        <f t="shared" si="2095"/>
        <v>0</v>
      </c>
      <c r="CW380" s="86"/>
      <c r="CX380" s="71">
        <f t="shared" si="2096"/>
        <v>0</v>
      </c>
      <c r="CY380" s="72">
        <v>30</v>
      </c>
      <c r="CZ380" s="71">
        <f t="shared" si="2097"/>
        <v>1445585.4000000001</v>
      </c>
      <c r="DA380" s="72"/>
      <c r="DB380" s="77">
        <f t="shared" si="2098"/>
        <v>0</v>
      </c>
      <c r="DC380" s="72">
        <v>20</v>
      </c>
      <c r="DD380" s="71">
        <f t="shared" si="2099"/>
        <v>1284964.8</v>
      </c>
      <c r="DE380" s="87"/>
      <c r="DF380" s="71">
        <f t="shared" si="2100"/>
        <v>0</v>
      </c>
      <c r="DG380" s="72"/>
      <c r="DH380" s="71">
        <f t="shared" si="2101"/>
        <v>0</v>
      </c>
      <c r="DI380" s="72"/>
      <c r="DJ380" s="71">
        <f t="shared" si="2102"/>
        <v>0</v>
      </c>
      <c r="DK380" s="72"/>
      <c r="DL380" s="79">
        <f t="shared" si="2103"/>
        <v>0</v>
      </c>
      <c r="DM380" s="81">
        <f t="shared" si="2104"/>
        <v>50</v>
      </c>
      <c r="DN380" s="79">
        <f t="shared" si="2104"/>
        <v>2730550.2</v>
      </c>
    </row>
    <row r="381" spans="1:118" ht="45.75" customHeight="1" x14ac:dyDescent="0.25">
      <c r="A381" s="82"/>
      <c r="B381" s="83">
        <v>331</v>
      </c>
      <c r="C381" s="65" t="s">
        <v>505</v>
      </c>
      <c r="D381" s="66">
        <v>22900</v>
      </c>
      <c r="E381" s="84">
        <v>3.03</v>
      </c>
      <c r="F381" s="84"/>
      <c r="G381" s="67">
        <v>1</v>
      </c>
      <c r="H381" s="68"/>
      <c r="I381" s="66">
        <v>1.4</v>
      </c>
      <c r="J381" s="66">
        <v>1.68</v>
      </c>
      <c r="K381" s="66">
        <v>2.23</v>
      </c>
      <c r="L381" s="69">
        <v>2.57</v>
      </c>
      <c r="M381" s="72"/>
      <c r="N381" s="71">
        <f t="shared" si="2052"/>
        <v>0</v>
      </c>
      <c r="O381" s="72"/>
      <c r="P381" s="72">
        <f t="shared" si="2053"/>
        <v>0</v>
      </c>
      <c r="Q381" s="72"/>
      <c r="R381" s="71">
        <f t="shared" si="2054"/>
        <v>0</v>
      </c>
      <c r="S381" s="72"/>
      <c r="T381" s="71">
        <f t="shared" si="2055"/>
        <v>0</v>
      </c>
      <c r="U381" s="72"/>
      <c r="V381" s="71">
        <f t="shared" si="2056"/>
        <v>0</v>
      </c>
      <c r="W381" s="72"/>
      <c r="X381" s="71">
        <f t="shared" si="2057"/>
        <v>0</v>
      </c>
      <c r="Y381" s="72"/>
      <c r="Z381" s="71">
        <f t="shared" si="2058"/>
        <v>0</v>
      </c>
      <c r="AA381" s="72"/>
      <c r="AB381" s="71">
        <f t="shared" si="2059"/>
        <v>0</v>
      </c>
      <c r="AC381" s="72"/>
      <c r="AD381" s="71">
        <f t="shared" si="2060"/>
        <v>0</v>
      </c>
      <c r="AE381" s="72"/>
      <c r="AF381" s="71">
        <f t="shared" si="2061"/>
        <v>0</v>
      </c>
      <c r="AG381" s="74"/>
      <c r="AH381" s="71">
        <f t="shared" si="2062"/>
        <v>0</v>
      </c>
      <c r="AI381" s="72"/>
      <c r="AJ381" s="71">
        <f t="shared" si="2063"/>
        <v>0</v>
      </c>
      <c r="AK381" s="86">
        <v>0</v>
      </c>
      <c r="AL381" s="71">
        <f t="shared" si="2064"/>
        <v>0</v>
      </c>
      <c r="AM381" s="72"/>
      <c r="AN381" s="77">
        <f t="shared" si="2065"/>
        <v>0</v>
      </c>
      <c r="AO381" s="72"/>
      <c r="AP381" s="71">
        <f t="shared" si="2066"/>
        <v>0</v>
      </c>
      <c r="AQ381" s="72"/>
      <c r="AR381" s="72">
        <f t="shared" si="2067"/>
        <v>0</v>
      </c>
      <c r="AS381" s="72"/>
      <c r="AT381" s="72">
        <f t="shared" si="2068"/>
        <v>0</v>
      </c>
      <c r="AU381" s="72"/>
      <c r="AV381" s="71">
        <f t="shared" si="2069"/>
        <v>0</v>
      </c>
      <c r="AW381" s="72"/>
      <c r="AX381" s="71">
        <f t="shared" si="2070"/>
        <v>0</v>
      </c>
      <c r="AY381" s="72"/>
      <c r="AZ381" s="71">
        <f t="shared" si="2071"/>
        <v>0</v>
      </c>
      <c r="BA381" s="72"/>
      <c r="BB381" s="71">
        <f t="shared" si="2072"/>
        <v>0</v>
      </c>
      <c r="BC381" s="72"/>
      <c r="BD381" s="71">
        <f t="shared" si="2073"/>
        <v>0</v>
      </c>
      <c r="BE381" s="72"/>
      <c r="BF381" s="71">
        <f t="shared" si="2074"/>
        <v>0</v>
      </c>
      <c r="BG381" s="72"/>
      <c r="BH381" s="71">
        <f t="shared" si="2075"/>
        <v>0</v>
      </c>
      <c r="BI381" s="72"/>
      <c r="BJ381" s="71">
        <f t="shared" si="2076"/>
        <v>0</v>
      </c>
      <c r="BK381" s="72"/>
      <c r="BL381" s="71">
        <f t="shared" si="2077"/>
        <v>0</v>
      </c>
      <c r="BM381" s="72"/>
      <c r="BN381" s="71">
        <f t="shared" si="2078"/>
        <v>0</v>
      </c>
      <c r="BO381" s="72"/>
      <c r="BP381" s="71">
        <f t="shared" si="2079"/>
        <v>0</v>
      </c>
      <c r="BQ381" s="72"/>
      <c r="BR381" s="71">
        <f t="shared" si="2080"/>
        <v>0</v>
      </c>
      <c r="BS381" s="72"/>
      <c r="BT381" s="71">
        <f t="shared" si="2081"/>
        <v>0</v>
      </c>
      <c r="BU381" s="72"/>
      <c r="BV381" s="71">
        <f t="shared" si="2082"/>
        <v>0</v>
      </c>
      <c r="BW381" s="72"/>
      <c r="BX381" s="71">
        <f t="shared" si="2083"/>
        <v>0</v>
      </c>
      <c r="BY381" s="72"/>
      <c r="BZ381" s="79">
        <f t="shared" si="2084"/>
        <v>0</v>
      </c>
      <c r="CA381" s="72"/>
      <c r="CB381" s="71">
        <f t="shared" si="2085"/>
        <v>0</v>
      </c>
      <c r="CC381" s="72"/>
      <c r="CD381" s="71">
        <f t="shared" si="2086"/>
        <v>0</v>
      </c>
      <c r="CE381" s="72"/>
      <c r="CF381" s="71">
        <f t="shared" si="2087"/>
        <v>0</v>
      </c>
      <c r="CG381" s="72"/>
      <c r="CH381" s="72">
        <f t="shared" si="2088"/>
        <v>0</v>
      </c>
      <c r="CI381" s="72"/>
      <c r="CJ381" s="71">
        <f t="shared" si="2089"/>
        <v>0</v>
      </c>
      <c r="CK381" s="72"/>
      <c r="CL381" s="71">
        <f t="shared" si="2090"/>
        <v>0</v>
      </c>
      <c r="CM381" s="72"/>
      <c r="CN381" s="71">
        <f t="shared" si="2091"/>
        <v>0</v>
      </c>
      <c r="CO381" s="72"/>
      <c r="CP381" s="71">
        <f t="shared" si="2092"/>
        <v>0</v>
      </c>
      <c r="CQ381" s="72"/>
      <c r="CR381" s="71">
        <f t="shared" si="2093"/>
        <v>0</v>
      </c>
      <c r="CS381" s="72"/>
      <c r="CT381" s="71">
        <f t="shared" si="2094"/>
        <v>0</v>
      </c>
      <c r="CU381" s="72"/>
      <c r="CV381" s="71">
        <f t="shared" si="2095"/>
        <v>0</v>
      </c>
      <c r="CW381" s="86">
        <v>0</v>
      </c>
      <c r="CX381" s="71">
        <f t="shared" si="2096"/>
        <v>0</v>
      </c>
      <c r="CY381" s="72">
        <v>10</v>
      </c>
      <c r="CZ381" s="71">
        <f t="shared" si="2097"/>
        <v>874276.2</v>
      </c>
      <c r="DA381" s="72"/>
      <c r="DB381" s="77">
        <f t="shared" si="2098"/>
        <v>0</v>
      </c>
      <c r="DC381" s="72"/>
      <c r="DD381" s="71">
        <f t="shared" si="2099"/>
        <v>0</v>
      </c>
      <c r="DE381" s="87"/>
      <c r="DF381" s="71">
        <f t="shared" si="2100"/>
        <v>0</v>
      </c>
      <c r="DG381" s="72"/>
      <c r="DH381" s="71">
        <f t="shared" si="2101"/>
        <v>0</v>
      </c>
      <c r="DI381" s="72"/>
      <c r="DJ381" s="71">
        <f t="shared" si="2102"/>
        <v>0</v>
      </c>
      <c r="DK381" s="72"/>
      <c r="DL381" s="79">
        <f t="shared" si="2103"/>
        <v>0</v>
      </c>
      <c r="DM381" s="81">
        <f t="shared" si="2104"/>
        <v>10</v>
      </c>
      <c r="DN381" s="79">
        <f t="shared" si="2104"/>
        <v>874276.2</v>
      </c>
    </row>
    <row r="382" spans="1:118" ht="51.75" customHeight="1" x14ac:dyDescent="0.25">
      <c r="A382" s="82"/>
      <c r="B382" s="83">
        <v>332</v>
      </c>
      <c r="C382" s="65" t="s">
        <v>506</v>
      </c>
      <c r="D382" s="66">
        <v>22900</v>
      </c>
      <c r="E382" s="84">
        <v>1.02</v>
      </c>
      <c r="F382" s="84"/>
      <c r="G382" s="67">
        <v>1</v>
      </c>
      <c r="H382" s="68"/>
      <c r="I382" s="66">
        <v>1.4</v>
      </c>
      <c r="J382" s="66">
        <v>1.68</v>
      </c>
      <c r="K382" s="66">
        <v>2.23</v>
      </c>
      <c r="L382" s="69">
        <v>2.57</v>
      </c>
      <c r="M382" s="72"/>
      <c r="N382" s="71">
        <f t="shared" si="2052"/>
        <v>0</v>
      </c>
      <c r="O382" s="72"/>
      <c r="P382" s="72">
        <f t="shared" si="2053"/>
        <v>0</v>
      </c>
      <c r="Q382" s="72"/>
      <c r="R382" s="71">
        <f t="shared" si="2054"/>
        <v>0</v>
      </c>
      <c r="S382" s="72"/>
      <c r="T382" s="71">
        <f t="shared" si="2055"/>
        <v>0</v>
      </c>
      <c r="U382" s="72"/>
      <c r="V382" s="71">
        <f t="shared" si="2056"/>
        <v>0</v>
      </c>
      <c r="W382" s="72"/>
      <c r="X382" s="71">
        <f t="shared" si="2057"/>
        <v>0</v>
      </c>
      <c r="Y382" s="72"/>
      <c r="Z382" s="71">
        <f t="shared" si="2058"/>
        <v>0</v>
      </c>
      <c r="AA382" s="72"/>
      <c r="AB382" s="71">
        <f t="shared" si="2059"/>
        <v>0</v>
      </c>
      <c r="AC382" s="72"/>
      <c r="AD382" s="71">
        <f t="shared" si="2060"/>
        <v>0</v>
      </c>
      <c r="AE382" s="72"/>
      <c r="AF382" s="71">
        <f t="shared" si="2061"/>
        <v>0</v>
      </c>
      <c r="AG382" s="74"/>
      <c r="AH382" s="71">
        <f t="shared" si="2062"/>
        <v>0</v>
      </c>
      <c r="AI382" s="72"/>
      <c r="AJ382" s="71">
        <f t="shared" si="2063"/>
        <v>0</v>
      </c>
      <c r="AK382" s="86"/>
      <c r="AL382" s="71">
        <f t="shared" si="2064"/>
        <v>0</v>
      </c>
      <c r="AM382" s="72"/>
      <c r="AN382" s="77">
        <f t="shared" si="2065"/>
        <v>0</v>
      </c>
      <c r="AO382" s="72"/>
      <c r="AP382" s="71">
        <f t="shared" si="2066"/>
        <v>0</v>
      </c>
      <c r="AQ382" s="72"/>
      <c r="AR382" s="72">
        <f t="shared" si="2067"/>
        <v>0</v>
      </c>
      <c r="AS382" s="72"/>
      <c r="AT382" s="72">
        <f t="shared" si="2068"/>
        <v>0</v>
      </c>
      <c r="AU382" s="72"/>
      <c r="AV382" s="71">
        <f t="shared" si="2069"/>
        <v>0</v>
      </c>
      <c r="AW382" s="72"/>
      <c r="AX382" s="71">
        <f t="shared" si="2070"/>
        <v>0</v>
      </c>
      <c r="AY382" s="72"/>
      <c r="AZ382" s="71">
        <f t="shared" si="2071"/>
        <v>0</v>
      </c>
      <c r="BA382" s="72"/>
      <c r="BB382" s="71">
        <f t="shared" si="2072"/>
        <v>0</v>
      </c>
      <c r="BC382" s="72"/>
      <c r="BD382" s="71">
        <f t="shared" si="2073"/>
        <v>0</v>
      </c>
      <c r="BE382" s="72"/>
      <c r="BF382" s="71">
        <f t="shared" si="2074"/>
        <v>0</v>
      </c>
      <c r="BG382" s="72"/>
      <c r="BH382" s="71">
        <f t="shared" si="2075"/>
        <v>0</v>
      </c>
      <c r="BI382" s="72"/>
      <c r="BJ382" s="71">
        <f t="shared" si="2076"/>
        <v>0</v>
      </c>
      <c r="BK382" s="72"/>
      <c r="BL382" s="71">
        <f t="shared" si="2077"/>
        <v>0</v>
      </c>
      <c r="BM382" s="72"/>
      <c r="BN382" s="71">
        <f t="shared" si="2078"/>
        <v>0</v>
      </c>
      <c r="BO382" s="72"/>
      <c r="BP382" s="71">
        <f t="shared" si="2079"/>
        <v>0</v>
      </c>
      <c r="BQ382" s="72"/>
      <c r="BR382" s="71">
        <f t="shared" si="2080"/>
        <v>0</v>
      </c>
      <c r="BS382" s="72"/>
      <c r="BT382" s="71">
        <f t="shared" si="2081"/>
        <v>0</v>
      </c>
      <c r="BU382" s="72"/>
      <c r="BV382" s="71">
        <f t="shared" si="2082"/>
        <v>0</v>
      </c>
      <c r="BW382" s="72"/>
      <c r="BX382" s="71">
        <f t="shared" si="2083"/>
        <v>0</v>
      </c>
      <c r="BY382" s="72"/>
      <c r="BZ382" s="79">
        <f t="shared" si="2084"/>
        <v>0</v>
      </c>
      <c r="CA382" s="72"/>
      <c r="CB382" s="71">
        <f t="shared" si="2085"/>
        <v>0</v>
      </c>
      <c r="CC382" s="72"/>
      <c r="CD382" s="71">
        <f t="shared" si="2086"/>
        <v>0</v>
      </c>
      <c r="CE382" s="72"/>
      <c r="CF382" s="71">
        <f t="shared" si="2087"/>
        <v>0</v>
      </c>
      <c r="CG382" s="72">
        <f>670-170</f>
        <v>500</v>
      </c>
      <c r="CH382" s="72">
        <f t="shared" si="2088"/>
        <v>14715539.999999998</v>
      </c>
      <c r="CI382" s="72"/>
      <c r="CJ382" s="71">
        <f t="shared" si="2089"/>
        <v>0</v>
      </c>
      <c r="CK382" s="72"/>
      <c r="CL382" s="71">
        <f t="shared" si="2090"/>
        <v>0</v>
      </c>
      <c r="CM382" s="72"/>
      <c r="CN382" s="71">
        <f t="shared" si="2091"/>
        <v>0</v>
      </c>
      <c r="CO382" s="72"/>
      <c r="CP382" s="71">
        <f t="shared" si="2092"/>
        <v>0</v>
      </c>
      <c r="CQ382" s="72"/>
      <c r="CR382" s="71">
        <f t="shared" si="2093"/>
        <v>0</v>
      </c>
      <c r="CS382" s="72"/>
      <c r="CT382" s="71">
        <f t="shared" si="2094"/>
        <v>0</v>
      </c>
      <c r="CU382" s="72"/>
      <c r="CV382" s="71">
        <f t="shared" si="2095"/>
        <v>0</v>
      </c>
      <c r="CW382" s="86"/>
      <c r="CX382" s="71">
        <f t="shared" si="2096"/>
        <v>0</v>
      </c>
      <c r="CY382" s="72">
        <v>5</v>
      </c>
      <c r="CZ382" s="71">
        <f t="shared" si="2097"/>
        <v>147155.4</v>
      </c>
      <c r="DA382" s="72"/>
      <c r="DB382" s="77">
        <f t="shared" si="2098"/>
        <v>0</v>
      </c>
      <c r="DC382" s="72"/>
      <c r="DD382" s="71">
        <f t="shared" si="2099"/>
        <v>0</v>
      </c>
      <c r="DE382" s="87"/>
      <c r="DF382" s="71">
        <f t="shared" si="2100"/>
        <v>0</v>
      </c>
      <c r="DG382" s="72"/>
      <c r="DH382" s="71">
        <f t="shared" si="2101"/>
        <v>0</v>
      </c>
      <c r="DI382" s="72"/>
      <c r="DJ382" s="71">
        <f t="shared" si="2102"/>
        <v>0</v>
      </c>
      <c r="DK382" s="72"/>
      <c r="DL382" s="79">
        <f t="shared" si="2103"/>
        <v>0</v>
      </c>
      <c r="DM382" s="81">
        <f t="shared" si="2104"/>
        <v>505</v>
      </c>
      <c r="DN382" s="79">
        <f t="shared" si="2104"/>
        <v>14862695.399999999</v>
      </c>
    </row>
    <row r="383" spans="1:118" ht="57" customHeight="1" x14ac:dyDescent="0.25">
      <c r="A383" s="82"/>
      <c r="B383" s="83">
        <v>333</v>
      </c>
      <c r="C383" s="65" t="s">
        <v>507</v>
      </c>
      <c r="D383" s="66">
        <v>22900</v>
      </c>
      <c r="E383" s="84">
        <v>1.38</v>
      </c>
      <c r="F383" s="84"/>
      <c r="G383" s="67">
        <v>1</v>
      </c>
      <c r="H383" s="68"/>
      <c r="I383" s="66">
        <v>1.4</v>
      </c>
      <c r="J383" s="66">
        <v>1.68</v>
      </c>
      <c r="K383" s="66">
        <v>2.23</v>
      </c>
      <c r="L383" s="69">
        <v>2.57</v>
      </c>
      <c r="M383" s="72"/>
      <c r="N383" s="71">
        <f t="shared" si="2052"/>
        <v>0</v>
      </c>
      <c r="O383" s="72"/>
      <c r="P383" s="72">
        <f t="shared" si="2053"/>
        <v>0</v>
      </c>
      <c r="Q383" s="72"/>
      <c r="R383" s="71">
        <f t="shared" si="2054"/>
        <v>0</v>
      </c>
      <c r="S383" s="72"/>
      <c r="T383" s="71">
        <f t="shared" si="2055"/>
        <v>0</v>
      </c>
      <c r="U383" s="72"/>
      <c r="V383" s="71">
        <f t="shared" si="2056"/>
        <v>0</v>
      </c>
      <c r="W383" s="72"/>
      <c r="X383" s="71">
        <f t="shared" si="2057"/>
        <v>0</v>
      </c>
      <c r="Y383" s="72"/>
      <c r="Z383" s="71">
        <f t="shared" si="2058"/>
        <v>0</v>
      </c>
      <c r="AA383" s="72"/>
      <c r="AB383" s="71">
        <f t="shared" si="2059"/>
        <v>0</v>
      </c>
      <c r="AC383" s="72"/>
      <c r="AD383" s="71">
        <f t="shared" si="2060"/>
        <v>0</v>
      </c>
      <c r="AE383" s="72"/>
      <c r="AF383" s="71">
        <f t="shared" si="2061"/>
        <v>0</v>
      </c>
      <c r="AG383" s="74"/>
      <c r="AH383" s="71">
        <f t="shared" si="2062"/>
        <v>0</v>
      </c>
      <c r="AI383" s="72"/>
      <c r="AJ383" s="71">
        <f t="shared" si="2063"/>
        <v>0</v>
      </c>
      <c r="AK383" s="86"/>
      <c r="AL383" s="71">
        <f t="shared" si="2064"/>
        <v>0</v>
      </c>
      <c r="AM383" s="72"/>
      <c r="AN383" s="77">
        <f t="shared" si="2065"/>
        <v>0</v>
      </c>
      <c r="AO383" s="72"/>
      <c r="AP383" s="71">
        <f t="shared" si="2066"/>
        <v>0</v>
      </c>
      <c r="AQ383" s="72"/>
      <c r="AR383" s="72">
        <f t="shared" si="2067"/>
        <v>0</v>
      </c>
      <c r="AS383" s="72"/>
      <c r="AT383" s="72">
        <f t="shared" si="2068"/>
        <v>0</v>
      </c>
      <c r="AU383" s="72"/>
      <c r="AV383" s="71">
        <f t="shared" si="2069"/>
        <v>0</v>
      </c>
      <c r="AW383" s="72"/>
      <c r="AX383" s="71">
        <f t="shared" si="2070"/>
        <v>0</v>
      </c>
      <c r="AY383" s="72"/>
      <c r="AZ383" s="71">
        <f t="shared" si="2071"/>
        <v>0</v>
      </c>
      <c r="BA383" s="72"/>
      <c r="BB383" s="71">
        <f t="shared" si="2072"/>
        <v>0</v>
      </c>
      <c r="BC383" s="72"/>
      <c r="BD383" s="71">
        <f t="shared" si="2073"/>
        <v>0</v>
      </c>
      <c r="BE383" s="72"/>
      <c r="BF383" s="71">
        <f t="shared" si="2074"/>
        <v>0</v>
      </c>
      <c r="BG383" s="72"/>
      <c r="BH383" s="71">
        <f t="shared" si="2075"/>
        <v>0</v>
      </c>
      <c r="BI383" s="72"/>
      <c r="BJ383" s="71">
        <f t="shared" si="2076"/>
        <v>0</v>
      </c>
      <c r="BK383" s="72"/>
      <c r="BL383" s="71">
        <f t="shared" si="2077"/>
        <v>0</v>
      </c>
      <c r="BM383" s="72"/>
      <c r="BN383" s="71">
        <f t="shared" si="2078"/>
        <v>0</v>
      </c>
      <c r="BO383" s="72"/>
      <c r="BP383" s="71">
        <f t="shared" si="2079"/>
        <v>0</v>
      </c>
      <c r="BQ383" s="72"/>
      <c r="BR383" s="71">
        <f t="shared" si="2080"/>
        <v>0</v>
      </c>
      <c r="BS383" s="72"/>
      <c r="BT383" s="71">
        <f t="shared" si="2081"/>
        <v>0</v>
      </c>
      <c r="BU383" s="72"/>
      <c r="BV383" s="71">
        <f t="shared" si="2082"/>
        <v>0</v>
      </c>
      <c r="BW383" s="72"/>
      <c r="BX383" s="71">
        <f t="shared" si="2083"/>
        <v>0</v>
      </c>
      <c r="BY383" s="72"/>
      <c r="BZ383" s="79">
        <f t="shared" si="2084"/>
        <v>0</v>
      </c>
      <c r="CA383" s="72"/>
      <c r="CB383" s="71">
        <f t="shared" si="2085"/>
        <v>0</v>
      </c>
      <c r="CC383" s="72"/>
      <c r="CD383" s="71">
        <f t="shared" si="2086"/>
        <v>0</v>
      </c>
      <c r="CE383" s="72"/>
      <c r="CF383" s="71">
        <f t="shared" si="2087"/>
        <v>0</v>
      </c>
      <c r="CG383" s="72">
        <f>30-4</f>
        <v>26</v>
      </c>
      <c r="CH383" s="72">
        <f t="shared" si="2088"/>
        <v>1035281.5199999999</v>
      </c>
      <c r="CI383" s="72"/>
      <c r="CJ383" s="71">
        <f t="shared" si="2089"/>
        <v>0</v>
      </c>
      <c r="CK383" s="72"/>
      <c r="CL383" s="71">
        <f t="shared" si="2090"/>
        <v>0</v>
      </c>
      <c r="CM383" s="72"/>
      <c r="CN383" s="71">
        <f t="shared" si="2091"/>
        <v>0</v>
      </c>
      <c r="CO383" s="72"/>
      <c r="CP383" s="71">
        <f t="shared" si="2092"/>
        <v>0</v>
      </c>
      <c r="CQ383" s="72"/>
      <c r="CR383" s="71">
        <f t="shared" si="2093"/>
        <v>0</v>
      </c>
      <c r="CS383" s="72"/>
      <c r="CT383" s="71">
        <f t="shared" si="2094"/>
        <v>0</v>
      </c>
      <c r="CU383" s="72"/>
      <c r="CV383" s="71">
        <f t="shared" si="2095"/>
        <v>0</v>
      </c>
      <c r="CW383" s="86"/>
      <c r="CX383" s="71">
        <f t="shared" si="2096"/>
        <v>0</v>
      </c>
      <c r="CY383" s="72">
        <v>5</v>
      </c>
      <c r="CZ383" s="71">
        <f t="shared" si="2097"/>
        <v>199092.6</v>
      </c>
      <c r="DA383" s="72"/>
      <c r="DB383" s="77">
        <f t="shared" si="2098"/>
        <v>0</v>
      </c>
      <c r="DC383" s="72"/>
      <c r="DD383" s="71">
        <f t="shared" si="2099"/>
        <v>0</v>
      </c>
      <c r="DE383" s="87"/>
      <c r="DF383" s="71">
        <f t="shared" si="2100"/>
        <v>0</v>
      </c>
      <c r="DG383" s="72"/>
      <c r="DH383" s="71">
        <f t="shared" si="2101"/>
        <v>0</v>
      </c>
      <c r="DI383" s="72"/>
      <c r="DJ383" s="71">
        <f t="shared" si="2102"/>
        <v>0</v>
      </c>
      <c r="DK383" s="72"/>
      <c r="DL383" s="79">
        <f t="shared" si="2103"/>
        <v>0</v>
      </c>
      <c r="DM383" s="81">
        <f t="shared" si="2104"/>
        <v>31</v>
      </c>
      <c r="DN383" s="79">
        <f t="shared" si="2104"/>
        <v>1234374.1199999999</v>
      </c>
    </row>
    <row r="384" spans="1:118" ht="57" customHeight="1" x14ac:dyDescent="0.25">
      <c r="A384" s="82"/>
      <c r="B384" s="83">
        <v>334</v>
      </c>
      <c r="C384" s="65" t="s">
        <v>508</v>
      </c>
      <c r="D384" s="66">
        <v>22900</v>
      </c>
      <c r="E384" s="84">
        <v>2</v>
      </c>
      <c r="F384" s="84"/>
      <c r="G384" s="67">
        <v>1</v>
      </c>
      <c r="H384" s="68"/>
      <c r="I384" s="66">
        <v>1.4</v>
      </c>
      <c r="J384" s="66">
        <v>1.68</v>
      </c>
      <c r="K384" s="66">
        <v>2.23</v>
      </c>
      <c r="L384" s="69">
        <v>2.57</v>
      </c>
      <c r="M384" s="72"/>
      <c r="N384" s="71"/>
      <c r="O384" s="72"/>
      <c r="P384" s="72"/>
      <c r="Q384" s="72"/>
      <c r="R384" s="71"/>
      <c r="S384" s="72"/>
      <c r="T384" s="71">
        <f t="shared" si="2055"/>
        <v>0</v>
      </c>
      <c r="U384" s="72"/>
      <c r="V384" s="71"/>
      <c r="W384" s="72"/>
      <c r="X384" s="71"/>
      <c r="Y384" s="72"/>
      <c r="Z384" s="71"/>
      <c r="AA384" s="72"/>
      <c r="AB384" s="71"/>
      <c r="AC384" s="72"/>
      <c r="AD384" s="71"/>
      <c r="AE384" s="72"/>
      <c r="AF384" s="71"/>
      <c r="AG384" s="74"/>
      <c r="AH384" s="71"/>
      <c r="AI384" s="72"/>
      <c r="AJ384" s="71"/>
      <c r="AK384" s="86"/>
      <c r="AL384" s="71"/>
      <c r="AM384" s="72"/>
      <c r="AN384" s="77"/>
      <c r="AO384" s="72"/>
      <c r="AP384" s="71"/>
      <c r="AQ384" s="72"/>
      <c r="AR384" s="72"/>
      <c r="AS384" s="72"/>
      <c r="AT384" s="72"/>
      <c r="AU384" s="72"/>
      <c r="AV384" s="71"/>
      <c r="AW384" s="72"/>
      <c r="AX384" s="71"/>
      <c r="AY384" s="72"/>
      <c r="AZ384" s="71"/>
      <c r="BA384" s="72"/>
      <c r="BB384" s="71"/>
      <c r="BC384" s="72"/>
      <c r="BD384" s="71"/>
      <c r="BE384" s="72"/>
      <c r="BF384" s="71"/>
      <c r="BG384" s="72"/>
      <c r="BH384" s="71"/>
      <c r="BI384" s="72"/>
      <c r="BJ384" s="71"/>
      <c r="BK384" s="72"/>
      <c r="BL384" s="71"/>
      <c r="BM384" s="72"/>
      <c r="BN384" s="71"/>
      <c r="BO384" s="72"/>
      <c r="BP384" s="71"/>
      <c r="BQ384" s="72"/>
      <c r="BR384" s="71"/>
      <c r="BS384" s="72"/>
      <c r="BT384" s="71"/>
      <c r="BU384" s="72"/>
      <c r="BV384" s="71"/>
      <c r="BW384" s="72"/>
      <c r="BX384" s="71"/>
      <c r="BY384" s="72"/>
      <c r="BZ384" s="79"/>
      <c r="CA384" s="72"/>
      <c r="CB384" s="71"/>
      <c r="CC384" s="72"/>
      <c r="CD384" s="71"/>
      <c r="CE384" s="72"/>
      <c r="CF384" s="71"/>
      <c r="CG384" s="72"/>
      <c r="CH384" s="72"/>
      <c r="CI384" s="72"/>
      <c r="CJ384" s="71"/>
      <c r="CK384" s="72"/>
      <c r="CL384" s="71"/>
      <c r="CM384" s="72"/>
      <c r="CN384" s="71"/>
      <c r="CO384" s="72"/>
      <c r="CP384" s="71"/>
      <c r="CQ384" s="72"/>
      <c r="CR384" s="71"/>
      <c r="CS384" s="72"/>
      <c r="CT384" s="71"/>
      <c r="CU384" s="72"/>
      <c r="CV384" s="71"/>
      <c r="CW384" s="86"/>
      <c r="CX384" s="71"/>
      <c r="CY384" s="72"/>
      <c r="CZ384" s="71">
        <f t="shared" si="2097"/>
        <v>0</v>
      </c>
      <c r="DA384" s="72"/>
      <c r="DB384" s="77"/>
      <c r="DC384" s="72"/>
      <c r="DD384" s="71">
        <f t="shared" si="2099"/>
        <v>0</v>
      </c>
      <c r="DE384" s="87"/>
      <c r="DF384" s="71"/>
      <c r="DG384" s="72"/>
      <c r="DH384" s="71"/>
      <c r="DI384" s="72"/>
      <c r="DJ384" s="71"/>
      <c r="DK384" s="72"/>
      <c r="DL384" s="97"/>
      <c r="DM384" s="81">
        <f t="shared" si="2104"/>
        <v>0</v>
      </c>
      <c r="DN384" s="79">
        <f t="shared" si="2104"/>
        <v>0</v>
      </c>
    </row>
    <row r="385" spans="1:118" ht="57" customHeight="1" x14ac:dyDescent="0.25">
      <c r="A385" s="82"/>
      <c r="B385" s="83">
        <v>335</v>
      </c>
      <c r="C385" s="65" t="s">
        <v>509</v>
      </c>
      <c r="D385" s="66">
        <v>22900</v>
      </c>
      <c r="E385" s="84">
        <v>0.59</v>
      </c>
      <c r="F385" s="84"/>
      <c r="G385" s="67">
        <v>1</v>
      </c>
      <c r="H385" s="68"/>
      <c r="I385" s="66">
        <v>1.4</v>
      </c>
      <c r="J385" s="66">
        <v>1.68</v>
      </c>
      <c r="K385" s="66">
        <v>2.23</v>
      </c>
      <c r="L385" s="69">
        <v>2.57</v>
      </c>
      <c r="M385" s="72"/>
      <c r="N385" s="71"/>
      <c r="O385" s="72"/>
      <c r="P385" s="72"/>
      <c r="Q385" s="72"/>
      <c r="R385" s="71"/>
      <c r="S385" s="72"/>
      <c r="T385" s="71">
        <f t="shared" si="2055"/>
        <v>0</v>
      </c>
      <c r="U385" s="72"/>
      <c r="V385" s="71"/>
      <c r="W385" s="72"/>
      <c r="X385" s="71"/>
      <c r="Y385" s="72"/>
      <c r="Z385" s="71"/>
      <c r="AA385" s="72"/>
      <c r="AB385" s="71"/>
      <c r="AC385" s="72"/>
      <c r="AD385" s="71"/>
      <c r="AE385" s="72"/>
      <c r="AF385" s="71"/>
      <c r="AG385" s="74"/>
      <c r="AH385" s="71"/>
      <c r="AI385" s="72"/>
      <c r="AJ385" s="71"/>
      <c r="AK385" s="86"/>
      <c r="AL385" s="71"/>
      <c r="AM385" s="72"/>
      <c r="AN385" s="77"/>
      <c r="AO385" s="72"/>
      <c r="AP385" s="71"/>
      <c r="AQ385" s="72"/>
      <c r="AR385" s="72"/>
      <c r="AS385" s="72"/>
      <c r="AT385" s="72"/>
      <c r="AU385" s="72"/>
      <c r="AV385" s="71"/>
      <c r="AW385" s="72"/>
      <c r="AX385" s="71"/>
      <c r="AY385" s="72"/>
      <c r="AZ385" s="71"/>
      <c r="BA385" s="72"/>
      <c r="BB385" s="71"/>
      <c r="BC385" s="72"/>
      <c r="BD385" s="71"/>
      <c r="BE385" s="72"/>
      <c r="BF385" s="71"/>
      <c r="BG385" s="72"/>
      <c r="BH385" s="71"/>
      <c r="BI385" s="72"/>
      <c r="BJ385" s="71"/>
      <c r="BK385" s="72"/>
      <c r="BL385" s="71"/>
      <c r="BM385" s="72"/>
      <c r="BN385" s="71"/>
      <c r="BO385" s="72"/>
      <c r="BP385" s="71"/>
      <c r="BQ385" s="72"/>
      <c r="BR385" s="71"/>
      <c r="BS385" s="72"/>
      <c r="BT385" s="71"/>
      <c r="BU385" s="72"/>
      <c r="BV385" s="71"/>
      <c r="BW385" s="72"/>
      <c r="BX385" s="71"/>
      <c r="BY385" s="72"/>
      <c r="BZ385" s="79"/>
      <c r="CA385" s="72"/>
      <c r="CB385" s="71"/>
      <c r="CC385" s="72"/>
      <c r="CD385" s="71"/>
      <c r="CE385" s="72"/>
      <c r="CF385" s="71"/>
      <c r="CG385" s="72"/>
      <c r="CH385" s="72"/>
      <c r="CI385" s="72"/>
      <c r="CJ385" s="71"/>
      <c r="CK385" s="72"/>
      <c r="CL385" s="71"/>
      <c r="CM385" s="72"/>
      <c r="CN385" s="71"/>
      <c r="CO385" s="72"/>
      <c r="CP385" s="71"/>
      <c r="CQ385" s="72"/>
      <c r="CR385" s="71"/>
      <c r="CS385" s="72"/>
      <c r="CT385" s="71"/>
      <c r="CU385" s="72"/>
      <c r="CV385" s="71"/>
      <c r="CW385" s="86"/>
      <c r="CX385" s="71"/>
      <c r="CY385" s="72">
        <v>1467</v>
      </c>
      <c r="CZ385" s="71">
        <f t="shared" si="2097"/>
        <v>24974002.619999997</v>
      </c>
      <c r="DA385" s="72"/>
      <c r="DB385" s="77"/>
      <c r="DC385" s="72">
        <v>5</v>
      </c>
      <c r="DD385" s="71">
        <f t="shared" si="2099"/>
        <v>113492.4</v>
      </c>
      <c r="DE385" s="87"/>
      <c r="DF385" s="71"/>
      <c r="DG385" s="72"/>
      <c r="DH385" s="71"/>
      <c r="DI385" s="72"/>
      <c r="DJ385" s="71"/>
      <c r="DK385" s="72"/>
      <c r="DL385" s="97"/>
      <c r="DM385" s="81">
        <f t="shared" si="2104"/>
        <v>1472</v>
      </c>
      <c r="DN385" s="79">
        <f t="shared" si="2104"/>
        <v>25087495.019999996</v>
      </c>
    </row>
    <row r="386" spans="1:118" ht="57" customHeight="1" x14ac:dyDescent="0.25">
      <c r="A386" s="82"/>
      <c r="B386" s="83">
        <v>336</v>
      </c>
      <c r="C386" s="65" t="s">
        <v>510</v>
      </c>
      <c r="D386" s="66">
        <v>22900</v>
      </c>
      <c r="E386" s="84">
        <v>0.84</v>
      </c>
      <c r="F386" s="84"/>
      <c r="G386" s="67">
        <v>1</v>
      </c>
      <c r="H386" s="68"/>
      <c r="I386" s="66">
        <v>1.4</v>
      </c>
      <c r="J386" s="66">
        <v>1.68</v>
      </c>
      <c r="K386" s="66">
        <v>2.23</v>
      </c>
      <c r="L386" s="69">
        <v>2.57</v>
      </c>
      <c r="M386" s="72"/>
      <c r="N386" s="71"/>
      <c r="O386" s="72"/>
      <c r="P386" s="72"/>
      <c r="Q386" s="72"/>
      <c r="R386" s="71"/>
      <c r="S386" s="72"/>
      <c r="T386" s="71">
        <f t="shared" si="2055"/>
        <v>0</v>
      </c>
      <c r="U386" s="72"/>
      <c r="V386" s="71"/>
      <c r="W386" s="72"/>
      <c r="X386" s="71"/>
      <c r="Y386" s="72"/>
      <c r="Z386" s="71"/>
      <c r="AA386" s="72"/>
      <c r="AB386" s="71"/>
      <c r="AC386" s="72"/>
      <c r="AD386" s="71"/>
      <c r="AE386" s="72"/>
      <c r="AF386" s="71"/>
      <c r="AG386" s="74"/>
      <c r="AH386" s="71"/>
      <c r="AI386" s="72"/>
      <c r="AJ386" s="71"/>
      <c r="AK386" s="86"/>
      <c r="AL386" s="71"/>
      <c r="AM386" s="72"/>
      <c r="AN386" s="77"/>
      <c r="AO386" s="72"/>
      <c r="AP386" s="71"/>
      <c r="AQ386" s="72"/>
      <c r="AR386" s="72"/>
      <c r="AS386" s="72"/>
      <c r="AT386" s="72"/>
      <c r="AU386" s="72"/>
      <c r="AV386" s="71"/>
      <c r="AW386" s="72"/>
      <c r="AX386" s="71"/>
      <c r="AY386" s="72"/>
      <c r="AZ386" s="71"/>
      <c r="BA386" s="72"/>
      <c r="BB386" s="71"/>
      <c r="BC386" s="72"/>
      <c r="BD386" s="71"/>
      <c r="BE386" s="72"/>
      <c r="BF386" s="71"/>
      <c r="BG386" s="72"/>
      <c r="BH386" s="71"/>
      <c r="BI386" s="72"/>
      <c r="BJ386" s="71"/>
      <c r="BK386" s="72"/>
      <c r="BL386" s="71"/>
      <c r="BM386" s="72"/>
      <c r="BN386" s="71"/>
      <c r="BO386" s="72"/>
      <c r="BP386" s="71"/>
      <c r="BQ386" s="72"/>
      <c r="BR386" s="71"/>
      <c r="BS386" s="72"/>
      <c r="BT386" s="71"/>
      <c r="BU386" s="72"/>
      <c r="BV386" s="71"/>
      <c r="BW386" s="72"/>
      <c r="BX386" s="71"/>
      <c r="BY386" s="72"/>
      <c r="BZ386" s="79"/>
      <c r="CA386" s="72"/>
      <c r="CB386" s="71"/>
      <c r="CC386" s="72"/>
      <c r="CD386" s="71"/>
      <c r="CE386" s="72"/>
      <c r="CF386" s="71"/>
      <c r="CG386" s="72"/>
      <c r="CH386" s="72"/>
      <c r="CI386" s="72"/>
      <c r="CJ386" s="71"/>
      <c r="CK386" s="72"/>
      <c r="CL386" s="71"/>
      <c r="CM386" s="72"/>
      <c r="CN386" s="71"/>
      <c r="CO386" s="72"/>
      <c r="CP386" s="71"/>
      <c r="CQ386" s="72"/>
      <c r="CR386" s="71"/>
      <c r="CS386" s="72"/>
      <c r="CT386" s="71"/>
      <c r="CU386" s="72"/>
      <c r="CV386" s="71"/>
      <c r="CW386" s="86"/>
      <c r="CX386" s="71"/>
      <c r="CY386" s="72">
        <v>200</v>
      </c>
      <c r="CZ386" s="71">
        <f t="shared" si="2097"/>
        <v>4847472</v>
      </c>
      <c r="DA386" s="72"/>
      <c r="DB386" s="77"/>
      <c r="DC386" s="72"/>
      <c r="DD386" s="71">
        <f t="shared" si="2099"/>
        <v>0</v>
      </c>
      <c r="DE386" s="87"/>
      <c r="DF386" s="71"/>
      <c r="DG386" s="72"/>
      <c r="DH386" s="71"/>
      <c r="DI386" s="72"/>
      <c r="DJ386" s="71"/>
      <c r="DK386" s="72"/>
      <c r="DL386" s="97"/>
      <c r="DM386" s="81">
        <f t="shared" si="2104"/>
        <v>200</v>
      </c>
      <c r="DN386" s="79">
        <f t="shared" si="2104"/>
        <v>4847472</v>
      </c>
    </row>
    <row r="387" spans="1:118" ht="57" customHeight="1" x14ac:dyDescent="0.25">
      <c r="A387" s="82"/>
      <c r="B387" s="83">
        <v>337</v>
      </c>
      <c r="C387" s="65" t="s">
        <v>511</v>
      </c>
      <c r="D387" s="66">
        <v>22900</v>
      </c>
      <c r="E387" s="84">
        <v>1.17</v>
      </c>
      <c r="F387" s="84"/>
      <c r="G387" s="67">
        <v>1</v>
      </c>
      <c r="H387" s="68"/>
      <c r="I387" s="66">
        <v>1.4</v>
      </c>
      <c r="J387" s="66">
        <v>1.68</v>
      </c>
      <c r="K387" s="66">
        <v>2.23</v>
      </c>
      <c r="L387" s="69">
        <v>2.57</v>
      </c>
      <c r="M387" s="72"/>
      <c r="N387" s="71"/>
      <c r="O387" s="72"/>
      <c r="P387" s="72"/>
      <c r="Q387" s="72"/>
      <c r="R387" s="71"/>
      <c r="S387" s="72"/>
      <c r="T387" s="71">
        <f t="shared" si="2055"/>
        <v>0</v>
      </c>
      <c r="U387" s="72"/>
      <c r="V387" s="71"/>
      <c r="W387" s="72"/>
      <c r="X387" s="71"/>
      <c r="Y387" s="72"/>
      <c r="Z387" s="71"/>
      <c r="AA387" s="72"/>
      <c r="AB387" s="71"/>
      <c r="AC387" s="72"/>
      <c r="AD387" s="71"/>
      <c r="AE387" s="72"/>
      <c r="AF387" s="71"/>
      <c r="AG387" s="74"/>
      <c r="AH387" s="71"/>
      <c r="AI387" s="72"/>
      <c r="AJ387" s="71"/>
      <c r="AK387" s="86"/>
      <c r="AL387" s="71"/>
      <c r="AM387" s="72"/>
      <c r="AN387" s="77"/>
      <c r="AO387" s="72"/>
      <c r="AP387" s="71"/>
      <c r="AQ387" s="72"/>
      <c r="AR387" s="72"/>
      <c r="AS387" s="72"/>
      <c r="AT387" s="72"/>
      <c r="AU387" s="72"/>
      <c r="AV387" s="71"/>
      <c r="AW387" s="72"/>
      <c r="AX387" s="71"/>
      <c r="AY387" s="72"/>
      <c r="AZ387" s="71"/>
      <c r="BA387" s="72"/>
      <c r="BB387" s="71"/>
      <c r="BC387" s="72"/>
      <c r="BD387" s="71"/>
      <c r="BE387" s="72"/>
      <c r="BF387" s="71"/>
      <c r="BG387" s="72"/>
      <c r="BH387" s="71"/>
      <c r="BI387" s="72"/>
      <c r="BJ387" s="71"/>
      <c r="BK387" s="72"/>
      <c r="BL387" s="71"/>
      <c r="BM387" s="72"/>
      <c r="BN387" s="71"/>
      <c r="BO387" s="72"/>
      <c r="BP387" s="71"/>
      <c r="BQ387" s="72"/>
      <c r="BR387" s="71"/>
      <c r="BS387" s="72"/>
      <c r="BT387" s="71"/>
      <c r="BU387" s="72"/>
      <c r="BV387" s="71"/>
      <c r="BW387" s="72"/>
      <c r="BX387" s="71"/>
      <c r="BY387" s="72"/>
      <c r="BZ387" s="79"/>
      <c r="CA387" s="72"/>
      <c r="CB387" s="71"/>
      <c r="CC387" s="72"/>
      <c r="CD387" s="71"/>
      <c r="CE387" s="72"/>
      <c r="CF387" s="71"/>
      <c r="CG387" s="72"/>
      <c r="CH387" s="72"/>
      <c r="CI387" s="72"/>
      <c r="CJ387" s="71"/>
      <c r="CK387" s="72"/>
      <c r="CL387" s="71"/>
      <c r="CM387" s="72"/>
      <c r="CN387" s="71"/>
      <c r="CO387" s="72"/>
      <c r="CP387" s="71"/>
      <c r="CQ387" s="72"/>
      <c r="CR387" s="71"/>
      <c r="CS387" s="72"/>
      <c r="CT387" s="71"/>
      <c r="CU387" s="72"/>
      <c r="CV387" s="71"/>
      <c r="CW387" s="86"/>
      <c r="CX387" s="71"/>
      <c r="CY387" s="72">
        <v>100</v>
      </c>
      <c r="CZ387" s="71">
        <f t="shared" si="2097"/>
        <v>3375917.9999999995</v>
      </c>
      <c r="DA387" s="72"/>
      <c r="DB387" s="77"/>
      <c r="DC387" s="72"/>
      <c r="DD387" s="71"/>
      <c r="DE387" s="87"/>
      <c r="DF387" s="71"/>
      <c r="DG387" s="72"/>
      <c r="DH387" s="71"/>
      <c r="DI387" s="72"/>
      <c r="DJ387" s="71"/>
      <c r="DK387" s="72"/>
      <c r="DL387" s="97"/>
      <c r="DM387" s="81">
        <f t="shared" si="2104"/>
        <v>100</v>
      </c>
      <c r="DN387" s="79">
        <f t="shared" si="2104"/>
        <v>3375917.9999999995</v>
      </c>
    </row>
    <row r="388" spans="1:118" ht="45" customHeight="1" x14ac:dyDescent="0.25">
      <c r="A388" s="82"/>
      <c r="B388" s="83">
        <v>338</v>
      </c>
      <c r="C388" s="65" t="s">
        <v>512</v>
      </c>
      <c r="D388" s="66">
        <v>22900</v>
      </c>
      <c r="E388" s="84">
        <v>1.5</v>
      </c>
      <c r="F388" s="84"/>
      <c r="G388" s="67">
        <v>1</v>
      </c>
      <c r="H388" s="68"/>
      <c r="I388" s="66">
        <v>1.4</v>
      </c>
      <c r="J388" s="66">
        <v>1.68</v>
      </c>
      <c r="K388" s="66">
        <v>2.23</v>
      </c>
      <c r="L388" s="69">
        <v>2.57</v>
      </c>
      <c r="M388" s="72"/>
      <c r="N388" s="71">
        <f t="shared" si="1987"/>
        <v>0</v>
      </c>
      <c r="O388" s="72"/>
      <c r="P388" s="72">
        <f>(O388*$D388*$E388*$G388*$I388*$P$12)</f>
        <v>0</v>
      </c>
      <c r="Q388" s="72"/>
      <c r="R388" s="71">
        <f>(Q388*$D388*$E388*$G388*$I388*$R$12)</f>
        <v>0</v>
      </c>
      <c r="S388" s="72"/>
      <c r="T388" s="71">
        <f t="shared" si="2055"/>
        <v>0</v>
      </c>
      <c r="U388" s="72"/>
      <c r="V388" s="71">
        <f>(U388*$D388*$E388*$G388*$I388*$V$12)</f>
        <v>0</v>
      </c>
      <c r="W388" s="72"/>
      <c r="X388" s="71">
        <f>(W388*$D388*$E388*$G388*$I388*$X$12)</f>
        <v>0</v>
      </c>
      <c r="Y388" s="72"/>
      <c r="Z388" s="71">
        <f>(Y388*$D388*$E388*$G388*$I388*$Z$12)</f>
        <v>0</v>
      </c>
      <c r="AA388" s="72"/>
      <c r="AB388" s="71">
        <f>(AA388*$D388*$E388*$G388*$I388*$AB$12)</f>
        <v>0</v>
      </c>
      <c r="AC388" s="72"/>
      <c r="AD388" s="71">
        <f>(AC388*$D388*$E388*$G388*$I388*$AD$12)</f>
        <v>0</v>
      </c>
      <c r="AE388" s="72"/>
      <c r="AF388" s="71">
        <f>(AE388*$D388*$E388*$G388*$I388*$AF$12)</f>
        <v>0</v>
      </c>
      <c r="AG388" s="74"/>
      <c r="AH388" s="71">
        <f>(AG388*$D388*$E388*$G388*$I388*$AH$12)</f>
        <v>0</v>
      </c>
      <c r="AI388" s="72"/>
      <c r="AJ388" s="71">
        <f>(AI388*$D388*$E388*$G388*$I388*$AJ$12)</f>
        <v>0</v>
      </c>
      <c r="AK388" s="86">
        <v>0</v>
      </c>
      <c r="AL388" s="71">
        <f>(AK388*$D388*$E388*$G388*$J388*$AL$12)</f>
        <v>0</v>
      </c>
      <c r="AM388" s="72"/>
      <c r="AN388" s="77">
        <f>(AM388*$D388*$E388*$G388*$J388*$AN$12)</f>
        <v>0</v>
      </c>
      <c r="AO388" s="72"/>
      <c r="AP388" s="71">
        <f>(AO388*$D388*$E388*$G388*$I388*$AP$12)</f>
        <v>0</v>
      </c>
      <c r="AQ388" s="72"/>
      <c r="AR388" s="72">
        <f>(AQ388*$D388*$E388*$G388*$I388*$AR$12)</f>
        <v>0</v>
      </c>
      <c r="AS388" s="72"/>
      <c r="AT388" s="72">
        <f>(AS388*$D388*$E388*$G388*$I388*$AT$12)</f>
        <v>0</v>
      </c>
      <c r="AU388" s="72"/>
      <c r="AV388" s="71">
        <f>(AU388*$D388*$E388*$G388*$I388*$AV$12)</f>
        <v>0</v>
      </c>
      <c r="AW388" s="72"/>
      <c r="AX388" s="71">
        <f>(AW388*$D388*$E388*$G388*$I388*$AX$12)</f>
        <v>0</v>
      </c>
      <c r="AY388" s="72"/>
      <c r="AZ388" s="71">
        <f>(AY388*$D388*$E388*$G388*$I388*$AZ$12)</f>
        <v>0</v>
      </c>
      <c r="BA388" s="72"/>
      <c r="BB388" s="71">
        <f>(BA388*$D388*$E388*$G388*$I388*$BB$12)</f>
        <v>0</v>
      </c>
      <c r="BC388" s="72"/>
      <c r="BD388" s="71">
        <f>(BC388*$D388*$E388*$G388*$I388*$BD$12)</f>
        <v>0</v>
      </c>
      <c r="BE388" s="72"/>
      <c r="BF388" s="71">
        <f>(BE388*$D388*$E388*$G388*$J388*$BF$12)</f>
        <v>0</v>
      </c>
      <c r="BG388" s="72"/>
      <c r="BH388" s="71">
        <f>(BG388*$D388*$E388*$G388*$J388*$BH$12)</f>
        <v>0</v>
      </c>
      <c r="BI388" s="72"/>
      <c r="BJ388" s="71">
        <f>(BI388*$D388*$E388*$G388*$J388*$BJ$12)</f>
        <v>0</v>
      </c>
      <c r="BK388" s="72"/>
      <c r="BL388" s="71">
        <f>(BK388*$D388*$E388*$G388*$J388*$BL$12)</f>
        <v>0</v>
      </c>
      <c r="BM388" s="72"/>
      <c r="BN388" s="71">
        <f>(BM388*$D388*$E388*$G388*$J388*$BN$12)</f>
        <v>0</v>
      </c>
      <c r="BO388" s="72"/>
      <c r="BP388" s="71">
        <f>(BO388*$D388*$E388*$G388*$J388*$BP$12)</f>
        <v>0</v>
      </c>
      <c r="BQ388" s="72"/>
      <c r="BR388" s="71">
        <f>(BQ388*$D388*$E388*$G388*$J388*$BR$12)</f>
        <v>0</v>
      </c>
      <c r="BS388" s="72"/>
      <c r="BT388" s="71">
        <f>(BS388*$D388*$E388*$G388*$J388*$BT$12)</f>
        <v>0</v>
      </c>
      <c r="BU388" s="72"/>
      <c r="BV388" s="71">
        <f>(BU388*$D388*$E388*$G388*$J388*$BV$12)</f>
        <v>0</v>
      </c>
      <c r="BW388" s="72"/>
      <c r="BX388" s="71">
        <f>(BW388*$D388*$E388*$G388*$J388*$BX$12)</f>
        <v>0</v>
      </c>
      <c r="BY388" s="72"/>
      <c r="BZ388" s="79">
        <f>(BY388*$D388*$E388*$G388*$J388*$BZ$12)</f>
        <v>0</v>
      </c>
      <c r="CA388" s="72"/>
      <c r="CB388" s="71">
        <f>(CA388*$D388*$E388*$G388*$I388*$CB$12)</f>
        <v>0</v>
      </c>
      <c r="CC388" s="72"/>
      <c r="CD388" s="71">
        <f>(CC388*$D388*$E388*$G388*$I388*$CD$12)</f>
        <v>0</v>
      </c>
      <c r="CE388" s="72"/>
      <c r="CF388" s="71">
        <f>(CE388*$D388*$E388*$G388*$I388*$CF$12)</f>
        <v>0</v>
      </c>
      <c r="CG388" s="72"/>
      <c r="CH388" s="72">
        <f>(CG388*$D388*$E388*$G388*$I388*$CH$12)</f>
        <v>0</v>
      </c>
      <c r="CI388" s="72"/>
      <c r="CJ388" s="71">
        <f>(CI388*$D388*$E388*$G388*$J388*$CJ$12)</f>
        <v>0</v>
      </c>
      <c r="CK388" s="72"/>
      <c r="CL388" s="71">
        <f>(CK388*$D388*$E388*$G388*$I388*$CL$12)</f>
        <v>0</v>
      </c>
      <c r="CM388" s="72"/>
      <c r="CN388" s="71">
        <f>(CM388*$D388*$E388*$G388*$I388*$CN$12)</f>
        <v>0</v>
      </c>
      <c r="CO388" s="72"/>
      <c r="CP388" s="71">
        <f>(CO388*$D388*$E388*$G388*$I388*$CP$12)</f>
        <v>0</v>
      </c>
      <c r="CQ388" s="72"/>
      <c r="CR388" s="71">
        <f>(CQ388*$D388*$E388*$G388*$I388*$CR$12)</f>
        <v>0</v>
      </c>
      <c r="CS388" s="72"/>
      <c r="CT388" s="71">
        <f>(CS388*$D388*$E388*$G388*$I388*$CT$12)</f>
        <v>0</v>
      </c>
      <c r="CU388" s="72"/>
      <c r="CV388" s="71">
        <f>(CU388*$D388*$E388*$G388*$J388*$CV$12)</f>
        <v>0</v>
      </c>
      <c r="CW388" s="86">
        <v>0</v>
      </c>
      <c r="CX388" s="71">
        <f>(CW388*$D388*$E388*$G388*$J388*$CX$12)</f>
        <v>0</v>
      </c>
      <c r="CY388" s="72">
        <v>100</v>
      </c>
      <c r="CZ388" s="71">
        <f t="shared" si="2097"/>
        <v>4328100</v>
      </c>
      <c r="DA388" s="72"/>
      <c r="DB388" s="77">
        <f>(DA388*$D388*$E388*$G388*$J388*$DB$12)</f>
        <v>0</v>
      </c>
      <c r="DC388" s="72"/>
      <c r="DD388" s="71">
        <f>(DC388*$D388*$E388*$G388*$J388*$DD$12)</f>
        <v>0</v>
      </c>
      <c r="DE388" s="87"/>
      <c r="DF388" s="71">
        <f>(DE388*$D388*$E388*$G388*$J388*$DF$12)</f>
        <v>0</v>
      </c>
      <c r="DG388" s="72"/>
      <c r="DH388" s="71">
        <f>(DG388*$D388*$E388*$G388*$J388*$DH$12)</f>
        <v>0</v>
      </c>
      <c r="DI388" s="72"/>
      <c r="DJ388" s="71">
        <f>(DI388*$D388*$E388*$G388*$K388*$DJ$12)</f>
        <v>0</v>
      </c>
      <c r="DK388" s="72"/>
      <c r="DL388" s="97">
        <f>(DK388*$D388*$E388*$G388*$L388*$DL$12)</f>
        <v>0</v>
      </c>
      <c r="DM388" s="81">
        <f t="shared" si="2104"/>
        <v>100</v>
      </c>
      <c r="DN388" s="79">
        <f t="shared" si="2104"/>
        <v>4328100</v>
      </c>
    </row>
    <row r="389" spans="1:118" ht="45" customHeight="1" x14ac:dyDescent="0.25">
      <c r="A389" s="82"/>
      <c r="B389" s="83">
        <v>339</v>
      </c>
      <c r="C389" s="65" t="s">
        <v>513</v>
      </c>
      <c r="D389" s="66">
        <v>22900</v>
      </c>
      <c r="E389" s="84">
        <v>1.8</v>
      </c>
      <c r="F389" s="84"/>
      <c r="G389" s="67">
        <v>1</v>
      </c>
      <c r="H389" s="68"/>
      <c r="I389" s="66">
        <v>1.4</v>
      </c>
      <c r="J389" s="66">
        <v>1.68</v>
      </c>
      <c r="K389" s="66">
        <v>2.23</v>
      </c>
      <c r="L389" s="69">
        <v>2.57</v>
      </c>
      <c r="M389" s="72"/>
      <c r="N389" s="71">
        <f t="shared" si="1987"/>
        <v>0</v>
      </c>
      <c r="O389" s="72"/>
      <c r="P389" s="72">
        <f>(O389*$D389*$E389*$G389*$I389*$P$12)</f>
        <v>0</v>
      </c>
      <c r="Q389" s="72"/>
      <c r="R389" s="71">
        <f>(Q389*$D389*$E389*$G389*$I389*$R$12)</f>
        <v>0</v>
      </c>
      <c r="S389" s="72"/>
      <c r="T389" s="71">
        <f t="shared" si="2055"/>
        <v>0</v>
      </c>
      <c r="U389" s="72"/>
      <c r="V389" s="71">
        <f>(U389*$D389*$E389*$G389*$I389*$V$12)</f>
        <v>0</v>
      </c>
      <c r="W389" s="72"/>
      <c r="X389" s="71">
        <f>(W389*$D389*$E389*$G389*$I389*$X$12)</f>
        <v>0</v>
      </c>
      <c r="Y389" s="72"/>
      <c r="Z389" s="71">
        <f>(Y389*$D389*$E389*$G389*$I389*$Z$12)</f>
        <v>0</v>
      </c>
      <c r="AA389" s="72"/>
      <c r="AB389" s="71">
        <f>(AA389*$D389*$E389*$G389*$I389*$AB$12)</f>
        <v>0</v>
      </c>
      <c r="AC389" s="72"/>
      <c r="AD389" s="71">
        <f>(AC389*$D389*$E389*$G389*$I389*$AD$12)</f>
        <v>0</v>
      </c>
      <c r="AE389" s="72"/>
      <c r="AF389" s="71">
        <f>(AE389*$D389*$E389*$G389*$I389*$AF$12)</f>
        <v>0</v>
      </c>
      <c r="AG389" s="74"/>
      <c r="AH389" s="71">
        <f>(AG389*$D389*$E389*$G389*$I389*$AH$12)</f>
        <v>0</v>
      </c>
      <c r="AI389" s="72"/>
      <c r="AJ389" s="71">
        <f>(AI389*$D389*$E389*$G389*$I389*$AJ$12)</f>
        <v>0</v>
      </c>
      <c r="AK389" s="86">
        <v>0</v>
      </c>
      <c r="AL389" s="71">
        <f>(AK389*$D389*$E389*$G389*$J389*$AL$12)</f>
        <v>0</v>
      </c>
      <c r="AM389" s="72"/>
      <c r="AN389" s="77">
        <f>(AM389*$D389*$E389*$G389*$J389*$AN$12)</f>
        <v>0</v>
      </c>
      <c r="AO389" s="72"/>
      <c r="AP389" s="71">
        <f>(AO389*$D389*$E389*$G389*$I389*$AP$12)</f>
        <v>0</v>
      </c>
      <c r="AQ389" s="72"/>
      <c r="AR389" s="72">
        <f>(AQ389*$D389*$E389*$G389*$I389*$AR$12)</f>
        <v>0</v>
      </c>
      <c r="AS389" s="72"/>
      <c r="AT389" s="72">
        <f>(AS389*$D389*$E389*$G389*$I389*$AT$12)</f>
        <v>0</v>
      </c>
      <c r="AU389" s="72"/>
      <c r="AV389" s="71">
        <f>(AU389*$D389*$E389*$G389*$I389*$AV$12)</f>
        <v>0</v>
      </c>
      <c r="AW389" s="72"/>
      <c r="AX389" s="71">
        <f>(AW389*$D389*$E389*$G389*$I389*$AX$12)</f>
        <v>0</v>
      </c>
      <c r="AY389" s="72"/>
      <c r="AZ389" s="71">
        <f>(AY389*$D389*$E389*$G389*$I389*$AZ$12)</f>
        <v>0</v>
      </c>
      <c r="BA389" s="72"/>
      <c r="BB389" s="71">
        <f>(BA389*$D389*$E389*$G389*$I389*$BB$12)</f>
        <v>0</v>
      </c>
      <c r="BC389" s="72"/>
      <c r="BD389" s="71">
        <f>(BC389*$D389*$E389*$G389*$I389*$BD$12)</f>
        <v>0</v>
      </c>
      <c r="BE389" s="72"/>
      <c r="BF389" s="71">
        <f>(BE389*$D389*$E389*$G389*$J389*$BF$12)</f>
        <v>0</v>
      </c>
      <c r="BG389" s="72"/>
      <c r="BH389" s="71">
        <f>(BG389*$D389*$E389*$G389*$J389*$BH$12)</f>
        <v>0</v>
      </c>
      <c r="BI389" s="72"/>
      <c r="BJ389" s="71">
        <f>(BI389*$D389*$E389*$G389*$J389*$BJ$12)</f>
        <v>0</v>
      </c>
      <c r="BK389" s="72"/>
      <c r="BL389" s="71">
        <f>(BK389*$D389*$E389*$G389*$J389*$BL$12)</f>
        <v>0</v>
      </c>
      <c r="BM389" s="72"/>
      <c r="BN389" s="71">
        <f>(BM389*$D389*$E389*$G389*$J389*$BN$12)</f>
        <v>0</v>
      </c>
      <c r="BO389" s="72"/>
      <c r="BP389" s="71">
        <f>(BO389*$D389*$E389*$G389*$J389*$BP$12)</f>
        <v>0</v>
      </c>
      <c r="BQ389" s="72"/>
      <c r="BR389" s="71">
        <f>(BQ389*$D389*$E389*$G389*$J389*$BR$12)</f>
        <v>0</v>
      </c>
      <c r="BS389" s="72"/>
      <c r="BT389" s="71">
        <f>(BS389*$D389*$E389*$G389*$J389*$BT$12)</f>
        <v>0</v>
      </c>
      <c r="BU389" s="72"/>
      <c r="BV389" s="71">
        <f>(BU389*$D389*$E389*$G389*$J389*$BV$12)</f>
        <v>0</v>
      </c>
      <c r="BW389" s="72"/>
      <c r="BX389" s="71">
        <f>(BW389*$D389*$E389*$G389*$J389*$BX$12)</f>
        <v>0</v>
      </c>
      <c r="BY389" s="72"/>
      <c r="BZ389" s="79">
        <f>(BY389*$D389*$E389*$G389*$J389*$BZ$12)</f>
        <v>0</v>
      </c>
      <c r="CA389" s="72"/>
      <c r="CB389" s="71">
        <f>(CA389*$D389*$E389*$G389*$I389*$CB$12)</f>
        <v>0</v>
      </c>
      <c r="CC389" s="72"/>
      <c r="CD389" s="71">
        <f>(CC389*$D389*$E389*$G389*$I389*$CD$12)</f>
        <v>0</v>
      </c>
      <c r="CE389" s="72"/>
      <c r="CF389" s="71">
        <f>(CE389*$D389*$E389*$G389*$I389*$CF$12)</f>
        <v>0</v>
      </c>
      <c r="CG389" s="72"/>
      <c r="CH389" s="72">
        <f>(CG389*$D389*$E389*$G389*$I389*$CH$12)</f>
        <v>0</v>
      </c>
      <c r="CI389" s="72"/>
      <c r="CJ389" s="71">
        <f>(CI389*$D389*$E389*$G389*$J389*$CJ$12)</f>
        <v>0</v>
      </c>
      <c r="CK389" s="72"/>
      <c r="CL389" s="71">
        <f>(CK389*$D389*$E389*$G389*$I389*$CL$12)</f>
        <v>0</v>
      </c>
      <c r="CM389" s="72"/>
      <c r="CN389" s="71">
        <f>(CM389*$D389*$E389*$G389*$I389*$CN$12)</f>
        <v>0</v>
      </c>
      <c r="CO389" s="72"/>
      <c r="CP389" s="71">
        <f>(CO389*$D389*$E389*$G389*$I389*$CP$12)</f>
        <v>0</v>
      </c>
      <c r="CQ389" s="72"/>
      <c r="CR389" s="71">
        <f>(CQ389*$D389*$E389*$G389*$I389*$CR$12)</f>
        <v>0</v>
      </c>
      <c r="CS389" s="72"/>
      <c r="CT389" s="71">
        <f>(CS389*$D389*$E389*$G389*$I389*$CT$12)</f>
        <v>0</v>
      </c>
      <c r="CU389" s="72"/>
      <c r="CV389" s="71">
        <f>(CU389*$D389*$E389*$G389*$J389*$CV$12)</f>
        <v>0</v>
      </c>
      <c r="CW389" s="86">
        <v>0</v>
      </c>
      <c r="CX389" s="71">
        <f>(CW389*$D389*$E389*$G389*$J389*$CX$12)</f>
        <v>0</v>
      </c>
      <c r="CY389" s="72"/>
      <c r="CZ389" s="71">
        <f t="shared" si="2097"/>
        <v>0</v>
      </c>
      <c r="DA389" s="72"/>
      <c r="DB389" s="77">
        <f>(DA389*$D389*$E389*$G389*$J389*$DB$12)</f>
        <v>0</v>
      </c>
      <c r="DC389" s="72"/>
      <c r="DD389" s="71">
        <f>(DC389*$D389*$E389*$G389*$J389*$DD$12)</f>
        <v>0</v>
      </c>
      <c r="DE389" s="87"/>
      <c r="DF389" s="71">
        <f>(DE389*$D389*$E389*$G389*$J389*$DF$12)</f>
        <v>0</v>
      </c>
      <c r="DG389" s="72"/>
      <c r="DH389" s="71">
        <f>(DG389*$D389*$E389*$G389*$J389*$DH$12)</f>
        <v>0</v>
      </c>
      <c r="DI389" s="72"/>
      <c r="DJ389" s="71">
        <f>(DI389*$D389*$E389*$G389*$K389*$DJ$12)</f>
        <v>0</v>
      </c>
      <c r="DK389" s="72"/>
      <c r="DL389" s="79">
        <f>(DK389*$D389*$E389*$G389*$L389*$DL$12)</f>
        <v>0</v>
      </c>
      <c r="DM389" s="81">
        <f t="shared" si="2104"/>
        <v>0</v>
      </c>
      <c r="DN389" s="79">
        <f t="shared" si="2104"/>
        <v>0</v>
      </c>
    </row>
    <row r="390" spans="1:118" ht="60" customHeight="1" x14ac:dyDescent="0.25">
      <c r="A390" s="82"/>
      <c r="B390" s="83">
        <v>340</v>
      </c>
      <c r="C390" s="65" t="s">
        <v>514</v>
      </c>
      <c r="D390" s="66">
        <v>22900</v>
      </c>
      <c r="E390" s="84">
        <v>4.8099999999999996</v>
      </c>
      <c r="F390" s="84"/>
      <c r="G390" s="67">
        <v>1</v>
      </c>
      <c r="H390" s="68"/>
      <c r="I390" s="66">
        <v>1.4</v>
      </c>
      <c r="J390" s="66">
        <v>1.68</v>
      </c>
      <c r="K390" s="66">
        <v>2.23</v>
      </c>
      <c r="L390" s="69">
        <v>2.57</v>
      </c>
      <c r="M390" s="72"/>
      <c r="N390" s="71">
        <f t="shared" si="1987"/>
        <v>0</v>
      </c>
      <c r="O390" s="72"/>
      <c r="P390" s="72">
        <f>(O390*$D390*$E390*$G390*$I390*$P$12)</f>
        <v>0</v>
      </c>
      <c r="Q390" s="72"/>
      <c r="R390" s="71">
        <f>(Q390*$D390*$E390*$G390*$I390*$R$12)</f>
        <v>0</v>
      </c>
      <c r="S390" s="72"/>
      <c r="T390" s="71">
        <f t="shared" si="2055"/>
        <v>0</v>
      </c>
      <c r="U390" s="72"/>
      <c r="V390" s="71">
        <f>(U390*$D390*$E390*$G390*$I390*$V$12)</f>
        <v>0</v>
      </c>
      <c r="W390" s="72"/>
      <c r="X390" s="71">
        <f>(W390*$D390*$E390*$G390*$I390*$X$12)</f>
        <v>0</v>
      </c>
      <c r="Y390" s="72"/>
      <c r="Z390" s="71">
        <f>(Y390*$D390*$E390*$G390*$I390*$Z$12)</f>
        <v>0</v>
      </c>
      <c r="AA390" s="72"/>
      <c r="AB390" s="71">
        <f>(AA390*$D390*$E390*$G390*$I390*$AB$12)</f>
        <v>0</v>
      </c>
      <c r="AC390" s="72"/>
      <c r="AD390" s="71">
        <f>(AC390*$D390*$E390*$G390*$I390*$AD$12)</f>
        <v>0</v>
      </c>
      <c r="AE390" s="72"/>
      <c r="AF390" s="71">
        <f>(AE390*$D390*$E390*$G390*$I390*$AF$12)</f>
        <v>0</v>
      </c>
      <c r="AG390" s="74"/>
      <c r="AH390" s="71">
        <f>(AG390*$D390*$E390*$G390*$I390*$AH$12)</f>
        <v>0</v>
      </c>
      <c r="AI390" s="72"/>
      <c r="AJ390" s="71">
        <f>(AI390*$D390*$E390*$G390*$I390*$AJ$12)</f>
        <v>0</v>
      </c>
      <c r="AK390" s="86">
        <v>0</v>
      </c>
      <c r="AL390" s="71">
        <f>(AK390*$D390*$E390*$G390*$J390*$AL$12)</f>
        <v>0</v>
      </c>
      <c r="AM390" s="72"/>
      <c r="AN390" s="77">
        <f>(AM390*$D390*$E390*$G390*$J390*$AN$12)</f>
        <v>0</v>
      </c>
      <c r="AO390" s="72"/>
      <c r="AP390" s="71">
        <f>(AO390*$D390*$E390*$G390*$I390*$AP$12)</f>
        <v>0</v>
      </c>
      <c r="AQ390" s="72"/>
      <c r="AR390" s="72">
        <f>(AQ390*$D390*$E390*$G390*$I390*$AR$12)</f>
        <v>0</v>
      </c>
      <c r="AS390" s="72"/>
      <c r="AT390" s="72">
        <f>(AS390*$D390*$E390*$G390*$I390*$AT$12)</f>
        <v>0</v>
      </c>
      <c r="AU390" s="72"/>
      <c r="AV390" s="71">
        <f>(AU390*$D390*$E390*$G390*$I390*$AV$12)</f>
        <v>0</v>
      </c>
      <c r="AW390" s="72"/>
      <c r="AX390" s="71">
        <f>(AW390*$D390*$E390*$G390*$I390*$AX$12)</f>
        <v>0</v>
      </c>
      <c r="AY390" s="72"/>
      <c r="AZ390" s="71">
        <f>(AY390*$D390*$E390*$G390*$I390*$AZ$12)</f>
        <v>0</v>
      </c>
      <c r="BA390" s="72"/>
      <c r="BB390" s="71">
        <f>(BA390*$D390*$E390*$G390*$I390*$BB$12)</f>
        <v>0</v>
      </c>
      <c r="BC390" s="72"/>
      <c r="BD390" s="71">
        <f>(BC390*$D390*$E390*$G390*$I390*$BD$12)</f>
        <v>0</v>
      </c>
      <c r="BE390" s="72"/>
      <c r="BF390" s="71">
        <f>(BE390*$D390*$E390*$G390*$J390*$BF$12)</f>
        <v>0</v>
      </c>
      <c r="BG390" s="72"/>
      <c r="BH390" s="71">
        <f>(BG390*$D390*$E390*$G390*$J390*$BH$12)</f>
        <v>0</v>
      </c>
      <c r="BI390" s="72"/>
      <c r="BJ390" s="71">
        <f>(BI390*$D390*$E390*$G390*$J390*$BJ$12)</f>
        <v>0</v>
      </c>
      <c r="BK390" s="72"/>
      <c r="BL390" s="71">
        <f>(BK390*$D390*$E390*$G390*$J390*$BL$12)</f>
        <v>0</v>
      </c>
      <c r="BM390" s="72"/>
      <c r="BN390" s="71">
        <f>(BM390*$D390*$E390*$G390*$J390*$BN$12)</f>
        <v>0</v>
      </c>
      <c r="BO390" s="72"/>
      <c r="BP390" s="71">
        <f>(BO390*$D390*$E390*$G390*$J390*$BP$12)</f>
        <v>0</v>
      </c>
      <c r="BQ390" s="72"/>
      <c r="BR390" s="71">
        <f>(BQ390*$D390*$E390*$G390*$J390*$BR$12)</f>
        <v>0</v>
      </c>
      <c r="BS390" s="72"/>
      <c r="BT390" s="71">
        <f>(BS390*$D390*$E390*$G390*$J390*$BT$12)</f>
        <v>0</v>
      </c>
      <c r="BU390" s="72"/>
      <c r="BV390" s="71">
        <f>(BU390*$D390*$E390*$G390*$J390*$BV$12)</f>
        <v>0</v>
      </c>
      <c r="BW390" s="72"/>
      <c r="BX390" s="71">
        <f>(BW390*$D390*$E390*$G390*$J390*$BX$12)</f>
        <v>0</v>
      </c>
      <c r="BY390" s="72"/>
      <c r="BZ390" s="79">
        <f>(BY390*$D390*$E390*$G390*$J390*$BZ$12)</f>
        <v>0</v>
      </c>
      <c r="CA390" s="72"/>
      <c r="CB390" s="71">
        <f>(CA390*$D390*$E390*$G390*$I390*$CB$12)</f>
        <v>0</v>
      </c>
      <c r="CC390" s="72"/>
      <c r="CD390" s="71">
        <f>(CC390*$D390*$E390*$G390*$I390*$CD$12)</f>
        <v>0</v>
      </c>
      <c r="CE390" s="72"/>
      <c r="CF390" s="71">
        <f>(CE390*$D390*$E390*$G390*$I390*$CF$12)</f>
        <v>0</v>
      </c>
      <c r="CG390" s="72"/>
      <c r="CH390" s="72">
        <f>(CG390*$D390*$E390*$G390*$I390*$CH$12)</f>
        <v>0</v>
      </c>
      <c r="CI390" s="72"/>
      <c r="CJ390" s="71">
        <f>(CI390*$D390*$E390*$G390*$J390*$CJ$12)</f>
        <v>0</v>
      </c>
      <c r="CK390" s="72"/>
      <c r="CL390" s="71">
        <f>(CK390*$D390*$E390*$G390*$I390*$CL$12)</f>
        <v>0</v>
      </c>
      <c r="CM390" s="72"/>
      <c r="CN390" s="71">
        <f>(CM390*$D390*$E390*$G390*$I390*$CN$12)</f>
        <v>0</v>
      </c>
      <c r="CO390" s="72"/>
      <c r="CP390" s="71">
        <f>(CO390*$D390*$E390*$G390*$I390*$CP$12)</f>
        <v>0</v>
      </c>
      <c r="CQ390" s="72"/>
      <c r="CR390" s="71">
        <f>(CQ390*$D390*$E390*$G390*$I390*$CR$12)</f>
        <v>0</v>
      </c>
      <c r="CS390" s="72"/>
      <c r="CT390" s="71">
        <f>(CS390*$D390*$E390*$G390*$I390*$CT$12)</f>
        <v>0</v>
      </c>
      <c r="CU390" s="72"/>
      <c r="CV390" s="71">
        <f>(CU390*$D390*$E390*$G390*$J390*$CV$12)</f>
        <v>0</v>
      </c>
      <c r="CW390" s="86">
        <v>0</v>
      </c>
      <c r="CX390" s="71">
        <f>(CW390*$D390*$E390*$G390*$J390*$CX$12)</f>
        <v>0</v>
      </c>
      <c r="CY390" s="72"/>
      <c r="CZ390" s="71">
        <f t="shared" si="2097"/>
        <v>0</v>
      </c>
      <c r="DA390" s="72"/>
      <c r="DB390" s="77">
        <f>(DA390*$D390*$E390*$G390*$J390*$DB$12)</f>
        <v>0</v>
      </c>
      <c r="DC390" s="72"/>
      <c r="DD390" s="71">
        <f>(DC390*$D390*$E390*$G390*$J390*$DD$12)</f>
        <v>0</v>
      </c>
      <c r="DE390" s="87"/>
      <c r="DF390" s="71">
        <f>(DE390*$D390*$E390*$G390*$J390*$DF$12)</f>
        <v>0</v>
      </c>
      <c r="DG390" s="72"/>
      <c r="DH390" s="71">
        <f>(DG390*$D390*$E390*$G390*$J390*$DH$12)</f>
        <v>0</v>
      </c>
      <c r="DI390" s="72"/>
      <c r="DJ390" s="71">
        <f>(DI390*$D390*$E390*$G390*$K390*$DJ$12)</f>
        <v>0</v>
      </c>
      <c r="DK390" s="72"/>
      <c r="DL390" s="79">
        <f>(DK390*$D390*$E390*$G390*$L390*$DL$12)</f>
        <v>0</v>
      </c>
      <c r="DM390" s="81">
        <f t="shared" si="2104"/>
        <v>0</v>
      </c>
      <c r="DN390" s="79">
        <f t="shared" si="2104"/>
        <v>0</v>
      </c>
    </row>
    <row r="391" spans="1:118" ht="30" customHeight="1" x14ac:dyDescent="0.25">
      <c r="A391" s="82"/>
      <c r="B391" s="83">
        <v>341</v>
      </c>
      <c r="C391" s="65" t="s">
        <v>515</v>
      </c>
      <c r="D391" s="66">
        <v>22900</v>
      </c>
      <c r="E391" s="84">
        <v>2.75</v>
      </c>
      <c r="F391" s="84"/>
      <c r="G391" s="67">
        <v>1</v>
      </c>
      <c r="H391" s="68"/>
      <c r="I391" s="66">
        <v>1.4</v>
      </c>
      <c r="J391" s="66">
        <v>1.68</v>
      </c>
      <c r="K391" s="66">
        <v>2.23</v>
      </c>
      <c r="L391" s="69">
        <v>2.57</v>
      </c>
      <c r="M391" s="72"/>
      <c r="N391" s="71">
        <f t="shared" si="1987"/>
        <v>0</v>
      </c>
      <c r="O391" s="72"/>
      <c r="P391" s="72">
        <f>(O391*$D391*$E391*$G391*$I391*$P$12)</f>
        <v>0</v>
      </c>
      <c r="Q391" s="72"/>
      <c r="R391" s="71">
        <f>(Q391*$D391*$E391*$G391*$I391*$R$12)</f>
        <v>0</v>
      </c>
      <c r="S391" s="72"/>
      <c r="T391" s="71">
        <f t="shared" si="2055"/>
        <v>0</v>
      </c>
      <c r="U391" s="72"/>
      <c r="V391" s="71">
        <f>(U391*$D391*$E391*$G391*$I391*$V$12)</f>
        <v>0</v>
      </c>
      <c r="W391" s="72"/>
      <c r="X391" s="71">
        <f>(W391*$D391*$E391*$G391*$I391*$X$12)</f>
        <v>0</v>
      </c>
      <c r="Y391" s="72"/>
      <c r="Z391" s="71">
        <f>(Y391*$D391*$E391*$G391*$I391*$Z$12)</f>
        <v>0</v>
      </c>
      <c r="AA391" s="72"/>
      <c r="AB391" s="71">
        <f>(AA391*$D391*$E391*$G391*$I391*$AB$12)</f>
        <v>0</v>
      </c>
      <c r="AC391" s="72"/>
      <c r="AD391" s="71">
        <f>(AC391*$D391*$E391*$G391*$I391*$AD$12)</f>
        <v>0</v>
      </c>
      <c r="AE391" s="72"/>
      <c r="AF391" s="71">
        <f>(AE391*$D391*$E391*$G391*$I391*$AF$12)</f>
        <v>0</v>
      </c>
      <c r="AG391" s="74"/>
      <c r="AH391" s="71">
        <f>(AG391*$D391*$E391*$G391*$I391*$AH$12)</f>
        <v>0</v>
      </c>
      <c r="AI391" s="72"/>
      <c r="AJ391" s="71">
        <f>(AI391*$D391*$E391*$G391*$I391*$AJ$12)</f>
        <v>0</v>
      </c>
      <c r="AK391" s="86">
        <v>0</v>
      </c>
      <c r="AL391" s="71">
        <f>(AK391*$D391*$E391*$G391*$J391*$AL$12)</f>
        <v>0</v>
      </c>
      <c r="AM391" s="72"/>
      <c r="AN391" s="77">
        <f>(AM391*$D391*$E391*$G391*$J391*$AN$12)</f>
        <v>0</v>
      </c>
      <c r="AO391" s="72"/>
      <c r="AP391" s="71">
        <f>(AO391*$D391*$E391*$G391*$I391*$AP$12)</f>
        <v>0</v>
      </c>
      <c r="AQ391" s="72"/>
      <c r="AR391" s="72">
        <f>(AQ391*$D391*$E391*$G391*$I391*$AR$12)</f>
        <v>0</v>
      </c>
      <c r="AS391" s="72"/>
      <c r="AT391" s="72">
        <f>(AS391*$D391*$E391*$G391*$I391*$AT$12)</f>
        <v>0</v>
      </c>
      <c r="AU391" s="72"/>
      <c r="AV391" s="71">
        <f>(AU391*$D391*$E391*$G391*$I391*$AV$12)</f>
        <v>0</v>
      </c>
      <c r="AW391" s="72"/>
      <c r="AX391" s="71">
        <f>(AW391*$D391*$E391*$G391*$I391*$AX$12)</f>
        <v>0</v>
      </c>
      <c r="AY391" s="72"/>
      <c r="AZ391" s="71">
        <f>(AY391*$D391*$E391*$G391*$I391*$AZ$12)</f>
        <v>0</v>
      </c>
      <c r="BA391" s="72"/>
      <c r="BB391" s="71">
        <f>(BA391*$D391*$E391*$G391*$I391*$BB$12)</f>
        <v>0</v>
      </c>
      <c r="BC391" s="72"/>
      <c r="BD391" s="71">
        <f>(BC391*$D391*$E391*$G391*$I391*$BD$12)</f>
        <v>0</v>
      </c>
      <c r="BE391" s="72"/>
      <c r="BF391" s="71">
        <f>(BE391*$D391*$E391*$G391*$J391*$BF$12)</f>
        <v>0</v>
      </c>
      <c r="BG391" s="72"/>
      <c r="BH391" s="71">
        <f>(BG391*$D391*$E391*$G391*$J391*$BH$12)</f>
        <v>0</v>
      </c>
      <c r="BI391" s="72"/>
      <c r="BJ391" s="71">
        <f>(BI391*$D391*$E391*$G391*$J391*$BJ$12)</f>
        <v>0</v>
      </c>
      <c r="BK391" s="72"/>
      <c r="BL391" s="71">
        <f>(BK391*$D391*$E391*$G391*$J391*$BL$12)</f>
        <v>0</v>
      </c>
      <c r="BM391" s="72"/>
      <c r="BN391" s="71">
        <f>(BM391*$D391*$E391*$G391*$J391*$BN$12)</f>
        <v>0</v>
      </c>
      <c r="BO391" s="72"/>
      <c r="BP391" s="71">
        <f>(BO391*$D391*$E391*$G391*$J391*$BP$12)</f>
        <v>0</v>
      </c>
      <c r="BQ391" s="72"/>
      <c r="BR391" s="71">
        <f>(BQ391*$D391*$E391*$G391*$J391*$BR$12)</f>
        <v>0</v>
      </c>
      <c r="BS391" s="72"/>
      <c r="BT391" s="71">
        <f>(BS391*$D391*$E391*$G391*$J391*$BT$12)</f>
        <v>0</v>
      </c>
      <c r="BU391" s="72"/>
      <c r="BV391" s="71">
        <f>(BU391*$D391*$E391*$G391*$J391*$BV$12)</f>
        <v>0</v>
      </c>
      <c r="BW391" s="72"/>
      <c r="BX391" s="71">
        <f>(BW391*$D391*$E391*$G391*$J391*$BX$12)</f>
        <v>0</v>
      </c>
      <c r="BY391" s="72"/>
      <c r="BZ391" s="79">
        <f>(BY391*$D391*$E391*$G391*$J391*$BZ$12)</f>
        <v>0</v>
      </c>
      <c r="CA391" s="72"/>
      <c r="CB391" s="71">
        <f>(CA391*$D391*$E391*$G391*$I391*$CB$12)</f>
        <v>0</v>
      </c>
      <c r="CC391" s="72"/>
      <c r="CD391" s="71">
        <f>(CC391*$D391*$E391*$G391*$I391*$CD$12)</f>
        <v>0</v>
      </c>
      <c r="CE391" s="72"/>
      <c r="CF391" s="71">
        <f>(CE391*$D391*$E391*$G391*$I391*$CF$12)</f>
        <v>0</v>
      </c>
      <c r="CG391" s="72"/>
      <c r="CH391" s="72">
        <f>(CG391*$D391*$E391*$G391*$I391*$CH$12)</f>
        <v>0</v>
      </c>
      <c r="CI391" s="72"/>
      <c r="CJ391" s="71">
        <f>(CI391*$D391*$E391*$G391*$J391*$CJ$12)</f>
        <v>0</v>
      </c>
      <c r="CK391" s="72"/>
      <c r="CL391" s="71">
        <f>(CK391*$D391*$E391*$G391*$I391*$CL$12)</f>
        <v>0</v>
      </c>
      <c r="CM391" s="72"/>
      <c r="CN391" s="71">
        <f>(CM391*$D391*$E391*$G391*$I391*$CN$12)</f>
        <v>0</v>
      </c>
      <c r="CO391" s="72"/>
      <c r="CP391" s="71">
        <f>(CO391*$D391*$E391*$G391*$I391*$CP$12)</f>
        <v>0</v>
      </c>
      <c r="CQ391" s="72"/>
      <c r="CR391" s="71">
        <f>(CQ391*$D391*$E391*$G391*$I391*$CR$12)</f>
        <v>0</v>
      </c>
      <c r="CS391" s="72"/>
      <c r="CT391" s="71">
        <f>(CS391*$D391*$E391*$G391*$I391*$CT$12)</f>
        <v>0</v>
      </c>
      <c r="CU391" s="72"/>
      <c r="CV391" s="71">
        <f>(CU391*$D391*$E391*$G391*$J391*$CV$12)</f>
        <v>0</v>
      </c>
      <c r="CW391" s="86">
        <v>0</v>
      </c>
      <c r="CX391" s="71">
        <f>(CW391*$D391*$E391*$G391*$J391*$CX$12)</f>
        <v>0</v>
      </c>
      <c r="CY391" s="72">
        <v>500</v>
      </c>
      <c r="CZ391" s="71">
        <f t="shared" si="2097"/>
        <v>39674250</v>
      </c>
      <c r="DA391" s="72"/>
      <c r="DB391" s="77">
        <f>(DA391*$D391*$E391*$G391*$J391*$DB$12)</f>
        <v>0</v>
      </c>
      <c r="DC391" s="72"/>
      <c r="DD391" s="71">
        <f>(DC391*$D391*$E391*$G391*$J391*$DD$12)</f>
        <v>0</v>
      </c>
      <c r="DE391" s="87"/>
      <c r="DF391" s="71">
        <f>(DE391*$D391*$E391*$G391*$J391*$DF$12)</f>
        <v>0</v>
      </c>
      <c r="DG391" s="72"/>
      <c r="DH391" s="71">
        <f>(DG391*$D391*$E391*$G391*$J391*$DH$12)</f>
        <v>0</v>
      </c>
      <c r="DI391" s="72"/>
      <c r="DJ391" s="71">
        <f>(DI391*$D391*$E391*$G391*$K391*$DJ$12)</f>
        <v>0</v>
      </c>
      <c r="DK391" s="72"/>
      <c r="DL391" s="79">
        <f>(DK391*$D391*$E391*$G391*$L391*$DL$12)</f>
        <v>0</v>
      </c>
      <c r="DM391" s="81">
        <f t="shared" si="2104"/>
        <v>500</v>
      </c>
      <c r="DN391" s="79">
        <f t="shared" si="2104"/>
        <v>39674250</v>
      </c>
    </row>
    <row r="392" spans="1:118" ht="45" customHeight="1" x14ac:dyDescent="0.25">
      <c r="A392" s="82"/>
      <c r="B392" s="83">
        <v>342</v>
      </c>
      <c r="C392" s="65" t="s">
        <v>516</v>
      </c>
      <c r="D392" s="66">
        <v>22900</v>
      </c>
      <c r="E392" s="84">
        <v>2.35</v>
      </c>
      <c r="F392" s="84"/>
      <c r="G392" s="67">
        <v>1</v>
      </c>
      <c r="H392" s="68"/>
      <c r="I392" s="66">
        <v>1.4</v>
      </c>
      <c r="J392" s="66">
        <v>1.68</v>
      </c>
      <c r="K392" s="66">
        <v>2.23</v>
      </c>
      <c r="L392" s="69">
        <v>2.57</v>
      </c>
      <c r="M392" s="72"/>
      <c r="N392" s="71">
        <f t="shared" si="1987"/>
        <v>0</v>
      </c>
      <c r="O392" s="72"/>
      <c r="P392" s="72">
        <f>(O392*$D392*$E392*$G392*$I392*$P$12)</f>
        <v>0</v>
      </c>
      <c r="Q392" s="72"/>
      <c r="R392" s="71">
        <f>(Q392*$D392*$E392*$G392*$I392*$R$12)</f>
        <v>0</v>
      </c>
      <c r="S392" s="72"/>
      <c r="T392" s="71">
        <f t="shared" si="2055"/>
        <v>0</v>
      </c>
      <c r="U392" s="72"/>
      <c r="V392" s="71">
        <f>(U392*$D392*$E392*$G392*$I392*$V$12)</f>
        <v>0</v>
      </c>
      <c r="W392" s="72"/>
      <c r="X392" s="71">
        <f>(W392*$D392*$E392*$G392*$I392*$X$12)</f>
        <v>0</v>
      </c>
      <c r="Y392" s="72"/>
      <c r="Z392" s="71">
        <f>(Y392*$D392*$E392*$G392*$I392*$Z$12)</f>
        <v>0</v>
      </c>
      <c r="AA392" s="72"/>
      <c r="AB392" s="71">
        <f>(AA392*$D392*$E392*$G392*$I392*$AB$12)</f>
        <v>0</v>
      </c>
      <c r="AC392" s="72"/>
      <c r="AD392" s="71">
        <f>(AC392*$D392*$E392*$G392*$I392*$AD$12)</f>
        <v>0</v>
      </c>
      <c r="AE392" s="72"/>
      <c r="AF392" s="71">
        <f>(AE392*$D392*$E392*$G392*$I392*$AF$12)</f>
        <v>0</v>
      </c>
      <c r="AG392" s="74"/>
      <c r="AH392" s="71">
        <f>(AG392*$D392*$E392*$G392*$I392*$AH$12)</f>
        <v>0</v>
      </c>
      <c r="AI392" s="72"/>
      <c r="AJ392" s="71">
        <f>(AI392*$D392*$E392*$G392*$I392*$AJ$12)</f>
        <v>0</v>
      </c>
      <c r="AK392" s="86">
        <v>0</v>
      </c>
      <c r="AL392" s="71">
        <f>(AK392*$D392*$E392*$G392*$J392*$AL$12)</f>
        <v>0</v>
      </c>
      <c r="AM392" s="72"/>
      <c r="AN392" s="77">
        <f>(AM392*$D392*$E392*$G392*$J392*$AN$12)</f>
        <v>0</v>
      </c>
      <c r="AO392" s="72"/>
      <c r="AP392" s="71">
        <f>(AO392*$D392*$E392*$G392*$I392*$AP$12)</f>
        <v>0</v>
      </c>
      <c r="AQ392" s="72"/>
      <c r="AR392" s="72">
        <f>(AQ392*$D392*$E392*$G392*$I392*$AR$12)</f>
        <v>0</v>
      </c>
      <c r="AS392" s="72"/>
      <c r="AT392" s="72">
        <f>(AS392*$D392*$E392*$G392*$I392*$AT$12)</f>
        <v>0</v>
      </c>
      <c r="AU392" s="72"/>
      <c r="AV392" s="71">
        <f>(AU392*$D392*$E392*$G392*$I392*$AV$12)</f>
        <v>0</v>
      </c>
      <c r="AW392" s="72"/>
      <c r="AX392" s="71">
        <f>(AW392*$D392*$E392*$G392*$I392*$AX$12)</f>
        <v>0</v>
      </c>
      <c r="AY392" s="72"/>
      <c r="AZ392" s="71">
        <f>(AY392*$D392*$E392*$G392*$I392*$AZ$12)</f>
        <v>0</v>
      </c>
      <c r="BA392" s="72"/>
      <c r="BB392" s="71">
        <f>(BA392*$D392*$E392*$G392*$I392*$BB$12)</f>
        <v>0</v>
      </c>
      <c r="BC392" s="72"/>
      <c r="BD392" s="71">
        <f>(BC392*$D392*$E392*$G392*$I392*$BD$12)</f>
        <v>0</v>
      </c>
      <c r="BE392" s="72"/>
      <c r="BF392" s="71">
        <f>(BE392*$D392*$E392*$G392*$J392*$BF$12)</f>
        <v>0</v>
      </c>
      <c r="BG392" s="72"/>
      <c r="BH392" s="71">
        <f>(BG392*$D392*$E392*$G392*$J392*$BH$12)</f>
        <v>0</v>
      </c>
      <c r="BI392" s="72"/>
      <c r="BJ392" s="71">
        <f>(BI392*$D392*$E392*$G392*$J392*$BJ$12)</f>
        <v>0</v>
      </c>
      <c r="BK392" s="72"/>
      <c r="BL392" s="71">
        <f>(BK392*$D392*$E392*$G392*$J392*$BL$12)</f>
        <v>0</v>
      </c>
      <c r="BM392" s="72"/>
      <c r="BN392" s="71">
        <f>(BM392*$D392*$E392*$G392*$J392*$BN$12)</f>
        <v>0</v>
      </c>
      <c r="BO392" s="72"/>
      <c r="BP392" s="71">
        <f>(BO392*$D392*$E392*$G392*$J392*$BP$12)</f>
        <v>0</v>
      </c>
      <c r="BQ392" s="72"/>
      <c r="BR392" s="71">
        <f>(BQ392*$D392*$E392*$G392*$J392*$BR$12)</f>
        <v>0</v>
      </c>
      <c r="BS392" s="72"/>
      <c r="BT392" s="71">
        <f>(BS392*$D392*$E392*$G392*$J392*$BT$12)</f>
        <v>0</v>
      </c>
      <c r="BU392" s="72"/>
      <c r="BV392" s="71">
        <f>(BU392*$D392*$E392*$G392*$J392*$BV$12)</f>
        <v>0</v>
      </c>
      <c r="BW392" s="72"/>
      <c r="BX392" s="71">
        <f>(BW392*$D392*$E392*$G392*$J392*$BX$12)</f>
        <v>0</v>
      </c>
      <c r="BY392" s="72"/>
      <c r="BZ392" s="79">
        <f>(BY392*$D392*$E392*$G392*$J392*$BZ$12)</f>
        <v>0</v>
      </c>
      <c r="CA392" s="72"/>
      <c r="CB392" s="71">
        <f>(CA392*$D392*$E392*$G392*$I392*$CB$12)</f>
        <v>0</v>
      </c>
      <c r="CC392" s="72"/>
      <c r="CD392" s="71">
        <f>(CC392*$D392*$E392*$G392*$I392*$CD$12)</f>
        <v>0</v>
      </c>
      <c r="CE392" s="72"/>
      <c r="CF392" s="71">
        <f>(CE392*$D392*$E392*$G392*$I392*$CF$12)</f>
        <v>0</v>
      </c>
      <c r="CG392" s="72"/>
      <c r="CH392" s="72">
        <f>(CG392*$D392*$E392*$G392*$I392*$CH$12)</f>
        <v>0</v>
      </c>
      <c r="CI392" s="72"/>
      <c r="CJ392" s="71">
        <f>(CI392*$D392*$E392*$G392*$J392*$CJ$12)</f>
        <v>0</v>
      </c>
      <c r="CK392" s="72"/>
      <c r="CL392" s="71">
        <f>(CK392*$D392*$E392*$G392*$I392*$CL$12)</f>
        <v>0</v>
      </c>
      <c r="CM392" s="72"/>
      <c r="CN392" s="71">
        <f>(CM392*$D392*$E392*$G392*$I392*$CN$12)</f>
        <v>0</v>
      </c>
      <c r="CO392" s="72"/>
      <c r="CP392" s="71">
        <f>(CO392*$D392*$E392*$G392*$I392*$CP$12)</f>
        <v>0</v>
      </c>
      <c r="CQ392" s="72"/>
      <c r="CR392" s="71">
        <f>(CQ392*$D392*$E392*$G392*$I392*$CR$12)</f>
        <v>0</v>
      </c>
      <c r="CS392" s="72"/>
      <c r="CT392" s="71">
        <f>(CS392*$D392*$E392*$G392*$I392*$CT$12)</f>
        <v>0</v>
      </c>
      <c r="CU392" s="72"/>
      <c r="CV392" s="71">
        <f>(CU392*$D392*$E392*$G392*$J392*$CV$12)</f>
        <v>0</v>
      </c>
      <c r="CW392" s="86">
        <v>0</v>
      </c>
      <c r="CX392" s="71">
        <f>(CW392*$D392*$E392*$G392*$J392*$CX$12)</f>
        <v>0</v>
      </c>
      <c r="CY392" s="72">
        <v>23</v>
      </c>
      <c r="CZ392" s="71">
        <f t="shared" si="2097"/>
        <v>1559558.7</v>
      </c>
      <c r="DA392" s="72"/>
      <c r="DB392" s="77">
        <f>(DA392*$D392*$E392*$G392*$J392*$DB$12)</f>
        <v>0</v>
      </c>
      <c r="DC392" s="72"/>
      <c r="DD392" s="71">
        <f>(DC392*$D392*$E392*$G392*$J392*$DD$12)</f>
        <v>0</v>
      </c>
      <c r="DE392" s="87"/>
      <c r="DF392" s="71">
        <f>(DE392*$D392*$E392*$G392*$J392*$DF$12)</f>
        <v>0</v>
      </c>
      <c r="DG392" s="72"/>
      <c r="DH392" s="71">
        <f>(DG392*$D392*$E392*$G392*$J392*$DH$12)</f>
        <v>0</v>
      </c>
      <c r="DI392" s="72"/>
      <c r="DJ392" s="71">
        <f>(DI392*$D392*$E392*$G392*$K392*$DJ$12)</f>
        <v>0</v>
      </c>
      <c r="DK392" s="72"/>
      <c r="DL392" s="79">
        <f>(DK392*$D392*$E392*$G392*$L392*$DL$12)</f>
        <v>0</v>
      </c>
      <c r="DM392" s="81">
        <f t="shared" si="2104"/>
        <v>23</v>
      </c>
      <c r="DN392" s="79">
        <f t="shared" si="2104"/>
        <v>1559558.7</v>
      </c>
    </row>
    <row r="393" spans="1:118" s="186" customFormat="1" ht="19.5" customHeight="1" x14ac:dyDescent="0.3">
      <c r="A393" s="178">
        <v>38</v>
      </c>
      <c r="B393" s="179"/>
      <c r="C393" s="180" t="s">
        <v>517</v>
      </c>
      <c r="D393" s="66">
        <v>22900</v>
      </c>
      <c r="E393" s="181">
        <v>1.5</v>
      </c>
      <c r="F393" s="181"/>
      <c r="G393" s="182">
        <v>1</v>
      </c>
      <c r="H393" s="183"/>
      <c r="I393" s="184">
        <v>1.4</v>
      </c>
      <c r="J393" s="184">
        <v>1.68</v>
      </c>
      <c r="K393" s="184">
        <v>2.23</v>
      </c>
      <c r="L393" s="185">
        <v>2.57</v>
      </c>
      <c r="M393" s="92">
        <f>SUM(M394)</f>
        <v>0</v>
      </c>
      <c r="N393" s="92">
        <f t="shared" ref="N393:BY393" si="2105">SUM(N394)</f>
        <v>0</v>
      </c>
      <c r="O393" s="92">
        <f t="shared" si="2105"/>
        <v>0</v>
      </c>
      <c r="P393" s="92">
        <f t="shared" si="2105"/>
        <v>0</v>
      </c>
      <c r="Q393" s="92">
        <f t="shared" si="2105"/>
        <v>0</v>
      </c>
      <c r="R393" s="92">
        <f t="shared" si="2105"/>
        <v>0</v>
      </c>
      <c r="S393" s="92">
        <f t="shared" si="2105"/>
        <v>0</v>
      </c>
      <c r="T393" s="92">
        <f t="shared" si="2105"/>
        <v>0</v>
      </c>
      <c r="U393" s="92">
        <f t="shared" si="2105"/>
        <v>0</v>
      </c>
      <c r="V393" s="92">
        <f t="shared" si="2105"/>
        <v>0</v>
      </c>
      <c r="W393" s="92">
        <f t="shared" si="2105"/>
        <v>0</v>
      </c>
      <c r="X393" s="92">
        <f t="shared" si="2105"/>
        <v>0</v>
      </c>
      <c r="Y393" s="92">
        <f t="shared" si="2105"/>
        <v>0</v>
      </c>
      <c r="Z393" s="92">
        <f t="shared" si="2105"/>
        <v>0</v>
      </c>
      <c r="AA393" s="92">
        <f t="shared" si="2105"/>
        <v>0</v>
      </c>
      <c r="AB393" s="92">
        <f t="shared" si="2105"/>
        <v>0</v>
      </c>
      <c r="AC393" s="92">
        <f t="shared" si="2105"/>
        <v>0</v>
      </c>
      <c r="AD393" s="92">
        <f t="shared" si="2105"/>
        <v>0</v>
      </c>
      <c r="AE393" s="92">
        <f t="shared" si="2105"/>
        <v>0</v>
      </c>
      <c r="AF393" s="92">
        <f t="shared" si="2105"/>
        <v>0</v>
      </c>
      <c r="AG393" s="92">
        <f t="shared" si="2105"/>
        <v>0</v>
      </c>
      <c r="AH393" s="92">
        <f t="shared" si="2105"/>
        <v>0</v>
      </c>
      <c r="AI393" s="92">
        <f t="shared" si="2105"/>
        <v>0</v>
      </c>
      <c r="AJ393" s="92">
        <f t="shared" si="2105"/>
        <v>0</v>
      </c>
      <c r="AK393" s="92">
        <f t="shared" si="2105"/>
        <v>0</v>
      </c>
      <c r="AL393" s="92">
        <f t="shared" si="2105"/>
        <v>0</v>
      </c>
      <c r="AM393" s="92">
        <f t="shared" si="2105"/>
        <v>0</v>
      </c>
      <c r="AN393" s="92">
        <f t="shared" si="2105"/>
        <v>0</v>
      </c>
      <c r="AO393" s="92">
        <v>0</v>
      </c>
      <c r="AP393" s="92">
        <f t="shared" si="2105"/>
        <v>0</v>
      </c>
      <c r="AQ393" s="92">
        <f t="shared" si="2105"/>
        <v>0</v>
      </c>
      <c r="AR393" s="92">
        <f t="shared" si="2105"/>
        <v>0</v>
      </c>
      <c r="AS393" s="92">
        <f t="shared" si="2105"/>
        <v>0</v>
      </c>
      <c r="AT393" s="92">
        <f t="shared" si="2105"/>
        <v>0</v>
      </c>
      <c r="AU393" s="92">
        <f t="shared" si="2105"/>
        <v>0</v>
      </c>
      <c r="AV393" s="92">
        <f t="shared" si="2105"/>
        <v>0</v>
      </c>
      <c r="AW393" s="92">
        <f t="shared" si="2105"/>
        <v>0</v>
      </c>
      <c r="AX393" s="92">
        <f t="shared" si="2105"/>
        <v>0</v>
      </c>
      <c r="AY393" s="92">
        <f t="shared" si="2105"/>
        <v>0</v>
      </c>
      <c r="AZ393" s="92">
        <f t="shared" si="2105"/>
        <v>0</v>
      </c>
      <c r="BA393" s="92">
        <v>0</v>
      </c>
      <c r="BB393" s="92">
        <f t="shared" si="2105"/>
        <v>0</v>
      </c>
      <c r="BC393" s="92">
        <f t="shared" si="2105"/>
        <v>0</v>
      </c>
      <c r="BD393" s="92">
        <f t="shared" si="2105"/>
        <v>0</v>
      </c>
      <c r="BE393" s="92">
        <f t="shared" si="2105"/>
        <v>0</v>
      </c>
      <c r="BF393" s="92">
        <f t="shared" si="2105"/>
        <v>0</v>
      </c>
      <c r="BG393" s="92">
        <f t="shared" si="2105"/>
        <v>0</v>
      </c>
      <c r="BH393" s="92">
        <f t="shared" si="2105"/>
        <v>0</v>
      </c>
      <c r="BI393" s="92">
        <f t="shared" si="2105"/>
        <v>0</v>
      </c>
      <c r="BJ393" s="92">
        <f t="shared" si="2105"/>
        <v>0</v>
      </c>
      <c r="BK393" s="92">
        <f t="shared" si="2105"/>
        <v>0</v>
      </c>
      <c r="BL393" s="92">
        <f t="shared" si="2105"/>
        <v>0</v>
      </c>
      <c r="BM393" s="92">
        <f t="shared" si="2105"/>
        <v>0</v>
      </c>
      <c r="BN393" s="92">
        <f t="shared" si="2105"/>
        <v>0</v>
      </c>
      <c r="BO393" s="92">
        <f t="shared" si="2105"/>
        <v>0</v>
      </c>
      <c r="BP393" s="92">
        <f t="shared" si="2105"/>
        <v>0</v>
      </c>
      <c r="BQ393" s="92">
        <f t="shared" si="2105"/>
        <v>0</v>
      </c>
      <c r="BR393" s="92">
        <f t="shared" si="2105"/>
        <v>0</v>
      </c>
      <c r="BS393" s="92">
        <f t="shared" si="2105"/>
        <v>0</v>
      </c>
      <c r="BT393" s="92">
        <f t="shared" si="2105"/>
        <v>0</v>
      </c>
      <c r="BU393" s="92">
        <f t="shared" si="2105"/>
        <v>0</v>
      </c>
      <c r="BV393" s="92">
        <f t="shared" si="2105"/>
        <v>0</v>
      </c>
      <c r="BW393" s="92">
        <f t="shared" si="2105"/>
        <v>0</v>
      </c>
      <c r="BX393" s="92">
        <f t="shared" si="2105"/>
        <v>0</v>
      </c>
      <c r="BY393" s="92">
        <f t="shared" si="2105"/>
        <v>0</v>
      </c>
      <c r="BZ393" s="92">
        <f t="shared" ref="BZ393:DN393" si="2106">SUM(BZ394)</f>
        <v>0</v>
      </c>
      <c r="CA393" s="92">
        <f t="shared" si="2106"/>
        <v>0</v>
      </c>
      <c r="CB393" s="92">
        <f t="shared" si="2106"/>
        <v>0</v>
      </c>
      <c r="CC393" s="92">
        <f t="shared" si="2106"/>
        <v>0</v>
      </c>
      <c r="CD393" s="92">
        <f t="shared" si="2106"/>
        <v>0</v>
      </c>
      <c r="CE393" s="92">
        <f t="shared" si="2106"/>
        <v>0</v>
      </c>
      <c r="CF393" s="92">
        <f t="shared" si="2106"/>
        <v>0</v>
      </c>
      <c r="CG393" s="92">
        <f t="shared" si="2106"/>
        <v>0</v>
      </c>
      <c r="CH393" s="92">
        <f t="shared" si="2106"/>
        <v>0</v>
      </c>
      <c r="CI393" s="92">
        <f t="shared" si="2106"/>
        <v>0</v>
      </c>
      <c r="CJ393" s="92">
        <f t="shared" si="2106"/>
        <v>0</v>
      </c>
      <c r="CK393" s="92">
        <f t="shared" si="2106"/>
        <v>0</v>
      </c>
      <c r="CL393" s="92">
        <f t="shared" si="2106"/>
        <v>0</v>
      </c>
      <c r="CM393" s="92">
        <f t="shared" si="2106"/>
        <v>0</v>
      </c>
      <c r="CN393" s="92">
        <f t="shared" si="2106"/>
        <v>0</v>
      </c>
      <c r="CO393" s="92">
        <f t="shared" si="2106"/>
        <v>0</v>
      </c>
      <c r="CP393" s="92">
        <f t="shared" si="2106"/>
        <v>0</v>
      </c>
      <c r="CQ393" s="92">
        <f t="shared" si="2106"/>
        <v>0</v>
      </c>
      <c r="CR393" s="92">
        <f t="shared" si="2106"/>
        <v>0</v>
      </c>
      <c r="CS393" s="92">
        <f t="shared" si="2106"/>
        <v>0</v>
      </c>
      <c r="CT393" s="92">
        <f t="shared" si="2106"/>
        <v>0</v>
      </c>
      <c r="CU393" s="92">
        <f t="shared" si="2106"/>
        <v>0</v>
      </c>
      <c r="CV393" s="92">
        <f t="shared" si="2106"/>
        <v>0</v>
      </c>
      <c r="CW393" s="92">
        <f t="shared" si="2106"/>
        <v>0</v>
      </c>
      <c r="CX393" s="92">
        <f t="shared" si="2106"/>
        <v>0</v>
      </c>
      <c r="CY393" s="92">
        <f t="shared" si="2106"/>
        <v>0</v>
      </c>
      <c r="CZ393" s="92">
        <f t="shared" si="2106"/>
        <v>0</v>
      </c>
      <c r="DA393" s="92">
        <f t="shared" si="2106"/>
        <v>0</v>
      </c>
      <c r="DB393" s="95">
        <f t="shared" si="2106"/>
        <v>0</v>
      </c>
      <c r="DC393" s="92">
        <f t="shared" si="2106"/>
        <v>0</v>
      </c>
      <c r="DD393" s="92">
        <f t="shared" si="2106"/>
        <v>0</v>
      </c>
      <c r="DE393" s="96">
        <f t="shared" si="2106"/>
        <v>0</v>
      </c>
      <c r="DF393" s="92">
        <f t="shared" si="2106"/>
        <v>0</v>
      </c>
      <c r="DG393" s="92">
        <f t="shared" si="2106"/>
        <v>0</v>
      </c>
      <c r="DH393" s="92">
        <f t="shared" si="2106"/>
        <v>0</v>
      </c>
      <c r="DI393" s="92">
        <v>0</v>
      </c>
      <c r="DJ393" s="92">
        <f t="shared" si="2106"/>
        <v>0</v>
      </c>
      <c r="DK393" s="92">
        <f t="shared" si="2106"/>
        <v>0</v>
      </c>
      <c r="DL393" s="92">
        <f t="shared" si="2106"/>
        <v>0</v>
      </c>
      <c r="DM393" s="92">
        <f t="shared" si="2106"/>
        <v>0</v>
      </c>
      <c r="DN393" s="92">
        <f t="shared" si="2106"/>
        <v>0</v>
      </c>
    </row>
    <row r="394" spans="1:118" ht="19.5" customHeight="1" x14ac:dyDescent="0.25">
      <c r="A394" s="82"/>
      <c r="B394" s="187">
        <v>343</v>
      </c>
      <c r="C394" s="93" t="s">
        <v>518</v>
      </c>
      <c r="D394" s="66">
        <v>22900</v>
      </c>
      <c r="E394" s="132">
        <v>1.5</v>
      </c>
      <c r="F394" s="132"/>
      <c r="G394" s="182">
        <v>1</v>
      </c>
      <c r="H394" s="183"/>
      <c r="I394" s="184">
        <v>1.4</v>
      </c>
      <c r="J394" s="184">
        <v>1.68</v>
      </c>
      <c r="K394" s="184">
        <v>2.23</v>
      </c>
      <c r="L394" s="185">
        <v>2.57</v>
      </c>
      <c r="M394" s="72"/>
      <c r="N394" s="71">
        <f>(M394*$D394*$E394*$G394*$I394*$N$12)</f>
        <v>0</v>
      </c>
      <c r="O394" s="72"/>
      <c r="P394" s="72">
        <f>(O394*$D394*$E394*$G394*$I394*$P$12)</f>
        <v>0</v>
      </c>
      <c r="Q394" s="141"/>
      <c r="R394" s="71">
        <f>(Q394*$D394*$E394*$G394*$I394*$R$12)</f>
        <v>0</v>
      </c>
      <c r="S394" s="141"/>
      <c r="T394" s="71">
        <f>(S394/12*7*$D394*$E394*$G394*$I394*$T$12)+(S394/12*5*$D394*$E394*$G394*$I394*$T$13)</f>
        <v>0</v>
      </c>
      <c r="U394" s="141"/>
      <c r="V394" s="71">
        <f>(U394*$D394*$E394*$G394*$I394*$V$12)</f>
        <v>0</v>
      </c>
      <c r="W394" s="141"/>
      <c r="X394" s="71">
        <f>(W394*$D394*$E394*$G394*$I394*$X$12)</f>
        <v>0</v>
      </c>
      <c r="Y394" s="141"/>
      <c r="Z394" s="71">
        <f>(Y394*$D394*$E394*$G394*$I394*$Z$12)</f>
        <v>0</v>
      </c>
      <c r="AA394" s="141"/>
      <c r="AB394" s="71">
        <f>(AA394*$D394*$E394*$G394*$I394*$AB$12)</f>
        <v>0</v>
      </c>
      <c r="AC394" s="107"/>
      <c r="AD394" s="71">
        <f>(AC394*$D394*$E394*$G394*$I394*$AD$12)</f>
        <v>0</v>
      </c>
      <c r="AE394" s="141"/>
      <c r="AF394" s="71">
        <f>(AE394*$D394*$E394*$G394*$I394*$AF$12)</f>
        <v>0</v>
      </c>
      <c r="AG394" s="108"/>
      <c r="AH394" s="71">
        <f>(AG394*$D394*$E394*$G394*$I394*$AH$12)</f>
        <v>0</v>
      </c>
      <c r="AI394" s="141"/>
      <c r="AJ394" s="71">
        <f>(AI394*$D394*$E394*$G394*$I394*$AJ$12)</f>
        <v>0</v>
      </c>
      <c r="AK394" s="188"/>
      <c r="AL394" s="71">
        <f>(AK394*$D394*$E394*$G394*$J394*$AL$12)</f>
        <v>0</v>
      </c>
      <c r="AM394" s="141"/>
      <c r="AN394" s="77">
        <f>(AM394*$D394*$E394*$G394*$J394*$AN$12)</f>
        <v>0</v>
      </c>
      <c r="AO394" s="141"/>
      <c r="AP394" s="71">
        <f>(AO394*$D394*$E394*$G394*$I394*$AP$12)</f>
        <v>0</v>
      </c>
      <c r="AQ394" s="141"/>
      <c r="AR394" s="72">
        <f>(AQ394*$D394*$E394*$G394*$I394*$AR$12)</f>
        <v>0</v>
      </c>
      <c r="AS394" s="107"/>
      <c r="AT394" s="72">
        <f>(AS394*$D394*$E394*$G394*$I394*$AT$12)</f>
        <v>0</v>
      </c>
      <c r="AU394" s="141"/>
      <c r="AV394" s="71">
        <f>(AU394*$D394*$E394*$G394*$I394*$AV$12)</f>
        <v>0</v>
      </c>
      <c r="AW394" s="141"/>
      <c r="AX394" s="71">
        <f>(AW394*$D394*$E394*$G394*$I394*$AX$12)</f>
        <v>0</v>
      </c>
      <c r="AY394" s="141"/>
      <c r="AZ394" s="71">
        <f>(AY394*$D394*$E394*$G394*$I394*$AZ$12)</f>
        <v>0</v>
      </c>
      <c r="BA394" s="141"/>
      <c r="BB394" s="71">
        <f>(BA394*$D394*$E394*$G394*$I394*$BB$12)</f>
        <v>0</v>
      </c>
      <c r="BC394" s="141"/>
      <c r="BD394" s="71">
        <f>(BC394*$D394*$E394*$G394*$I394*$BD$12)</f>
        <v>0</v>
      </c>
      <c r="BE394" s="107"/>
      <c r="BF394" s="71">
        <f>(BE394*$D394*$E394*$G394*$J394*$BF$12)</f>
        <v>0</v>
      </c>
      <c r="BG394" s="107"/>
      <c r="BH394" s="71">
        <f>(BG394*$D394*$E394*$G394*$J394*$BH$12)</f>
        <v>0</v>
      </c>
      <c r="BI394" s="141"/>
      <c r="BJ394" s="71">
        <f>(BI394*$D394*$E394*$G394*$J394*$BJ$12)</f>
        <v>0</v>
      </c>
      <c r="BK394" s="141"/>
      <c r="BL394" s="71">
        <f>(BK394*$D394*$E394*$G394*$J394*$BL$12)</f>
        <v>0</v>
      </c>
      <c r="BM394" s="141"/>
      <c r="BN394" s="71">
        <f>(BM394*$D394*$E394*$G394*$J394*$BN$12)</f>
        <v>0</v>
      </c>
      <c r="BO394" s="141"/>
      <c r="BP394" s="71">
        <f>(BO394*$D394*$E394*$G394*$J394*$BP$12)</f>
        <v>0</v>
      </c>
      <c r="BQ394" s="141"/>
      <c r="BR394" s="71">
        <f>(BQ394*$D394*$E394*$G394*$J394*$BR$12)</f>
        <v>0</v>
      </c>
      <c r="BS394" s="141"/>
      <c r="BT394" s="71">
        <f>(BS394*$D394*$E394*$G394*$J394*$BT$12)</f>
        <v>0</v>
      </c>
      <c r="BU394" s="141"/>
      <c r="BV394" s="71">
        <f>(BU394*$D394*$E394*$G394*$J394*$BV$12)</f>
        <v>0</v>
      </c>
      <c r="BW394" s="141"/>
      <c r="BX394" s="71">
        <f>(BW394*$D394*$E394*$G394*$J394*$BX$12)</f>
        <v>0</v>
      </c>
      <c r="BY394" s="141"/>
      <c r="BZ394" s="79">
        <f>(BY394*$D394*$E394*$G394*$J394*$BZ$12)</f>
        <v>0</v>
      </c>
      <c r="CA394" s="141"/>
      <c r="CB394" s="71">
        <f>(CA394*$D394*$E394*$G394*$I394*$CB$12)</f>
        <v>0</v>
      </c>
      <c r="CC394" s="141"/>
      <c r="CD394" s="71">
        <f>(CC394*$D394*$E394*$G394*$I394*$CD$12)</f>
        <v>0</v>
      </c>
      <c r="CE394" s="141"/>
      <c r="CF394" s="71">
        <f>(CE394*$D394*$E394*$G394*$I394*$CF$12)</f>
        <v>0</v>
      </c>
      <c r="CG394" s="141"/>
      <c r="CH394" s="72">
        <f>(CG394*$D394*$E394*$G394*$I394*$CH$12)</f>
        <v>0</v>
      </c>
      <c r="CI394" s="141"/>
      <c r="CJ394" s="71">
        <f>(CI394*$D394*$E394*$G394*$J394*$CJ$12)</f>
        <v>0</v>
      </c>
      <c r="CK394" s="141"/>
      <c r="CL394" s="71">
        <f>(CK394*$D394*$E394*$G394*$I394*$CL$12)</f>
        <v>0</v>
      </c>
      <c r="CM394" s="141"/>
      <c r="CN394" s="71">
        <f>(CM394*$D394*$E394*$G394*$I394*$CN$12)</f>
        <v>0</v>
      </c>
      <c r="CO394" s="141"/>
      <c r="CP394" s="71">
        <f>(CO394*$D394*$E394*$G394*$I394*$CP$12)</f>
        <v>0</v>
      </c>
      <c r="CQ394" s="141"/>
      <c r="CR394" s="71">
        <f>(CQ394*$D394*$E394*$G394*$I394*$CR$12)</f>
        <v>0</v>
      </c>
      <c r="CS394" s="141"/>
      <c r="CT394" s="71">
        <f>(CS394*$D394*$E394*$G394*$I394*$CT$12)</f>
        <v>0</v>
      </c>
      <c r="CU394" s="141"/>
      <c r="CV394" s="71">
        <f>(CU394*$D394*$E394*$G394*$J394*$CV$12)</f>
        <v>0</v>
      </c>
      <c r="CW394" s="188"/>
      <c r="CX394" s="71">
        <f>(CW394*$D394*$E394*$G394*$J394*$CX$12)</f>
        <v>0</v>
      </c>
      <c r="CY394" s="141"/>
      <c r="CZ394" s="71">
        <f>(CY394*$D394*$E394*$G394*$I394*$CZ$12)</f>
        <v>0</v>
      </c>
      <c r="DA394" s="141"/>
      <c r="DB394" s="77">
        <f>(DA394*$D394*$E394*$G394*$J394*$DB$12)</f>
        <v>0</v>
      </c>
      <c r="DC394" s="189"/>
      <c r="DD394" s="71">
        <f>(DC394*$D394*$E394*$G394*$J394*$DD$12)</f>
        <v>0</v>
      </c>
      <c r="DE394" s="190"/>
      <c r="DF394" s="71">
        <f>(DE394*$D394*$E394*$G394*$J394*$DF$12)</f>
        <v>0</v>
      </c>
      <c r="DG394" s="141"/>
      <c r="DH394" s="71">
        <f>(DG394*$D394*$E394*$G394*$J394*$DH$12)</f>
        <v>0</v>
      </c>
      <c r="DI394" s="141"/>
      <c r="DJ394" s="71">
        <f>(DI394*$D394*$E394*$G394*$K394*$DJ$12)</f>
        <v>0</v>
      </c>
      <c r="DK394" s="141"/>
      <c r="DL394" s="79">
        <f>(DK394*$D394*$E394*$G394*$L394*$DL$12)</f>
        <v>0</v>
      </c>
      <c r="DM394" s="191">
        <f>SUM(M394,O394,Q394,S394,U394,W394,Y394,AA394,AC394,AE394,AG394,AI394,AK394,AO394,AQ394,CE394,AS394,AU394,AW394,AY394,BA394,CI394,BC394,BE394,BG394,BK394,AM394,BM394,BO394,BQ394,BS394,BU394,BW394,BY394,CA394,CC394,CG394,CK394,CM394,CO394,CQ394,CS394,CU394,CW394,BI394,CY394,DA394,DC394,DE394,DG394,DI394,DK394)</f>
        <v>0</v>
      </c>
      <c r="DN394" s="192">
        <f>SUM(N394,P394,R394,T394,V394,X394,Z394,AB394,AD394,AF394,AH394,AJ394,AL394,AP394,AR394,CF394,AT394,AV394,AX394,AZ394,BB394,CJ394,BD394,BF394,BH394,BL394,AN394,BN394,BP394,BR394,BT394,BV394,BX394,BZ394,CB394,CD394,CH394,CL394,CN394,CP394,CR394,CT394,CV394,CX394,BJ394,CZ394,DB394,DD394,DF394,DH394,DJ394,DL394)</f>
        <v>0</v>
      </c>
    </row>
    <row r="395" spans="1:118" s="39" customFormat="1" ht="21.75" customHeight="1" x14ac:dyDescent="0.2">
      <c r="A395" s="222" t="s">
        <v>519</v>
      </c>
      <c r="B395" s="223"/>
      <c r="C395" s="193" t="s">
        <v>520</v>
      </c>
      <c r="D395" s="193"/>
      <c r="E395" s="194"/>
      <c r="F395" s="194"/>
      <c r="G395" s="194"/>
      <c r="H395" s="194"/>
      <c r="I395" s="194"/>
      <c r="J395" s="194"/>
      <c r="K395" s="194"/>
      <c r="L395" s="195"/>
      <c r="M395" s="196">
        <f>M14+M16+M30+M33+M40+M46+M50+M52+M56+M67+M75+M80+M94+M102+M106+M123+M136+M144+M148+M195+M206+M215+M220+M227+M232+M245+M247+M262+M268+M282+M298+M318+M337+M346+M352+M374+M362+M393</f>
        <v>16594</v>
      </c>
      <c r="N395" s="197">
        <f>N14+N16+N30+N33+N40+N46+N50+N52+N56+N67+N75+N80+N94+N102+N106+N123+N136+N144+N148+N195+N206+N215+N220+N227+N232+N245+N247+N262+N268+N282+N298+N318+N337+N346+N352+N374+N362+N393</f>
        <v>865516566.42500007</v>
      </c>
      <c r="O395" s="196">
        <f>O14+O16+O30+O33+O40+O46+O50+O52+O56+O67+O75+O80+O94+O102+O106+O123+O136+O144+O148+O195+O206+O215+O220+O227+O232+O245+O247+O262+O268+O282+O298+O318+O337+O346+O352+O374+O362+O393-O374</f>
        <v>14935</v>
      </c>
      <c r="P395" s="197">
        <f>P14+P16+P30+P33+P40+P46+P50+P52+P56+P67+P75+P80+P94+P102+P106+P123+P136+P144+P148+P195+P206+P215+P220+P227+P232+P245+P247+P262+P268+P282+P298+P318+P337+P346+P352+P374+P362+P393-P374</f>
        <v>1024944895.1000001</v>
      </c>
      <c r="Q395" s="197">
        <f t="shared" ref="Q395:CB395" si="2107">Q14+Q16+Q30+Q33+Q40+Q46+Q50+Q52+Q56+Q67+Q75+Q80+Q94+Q102+Q106+Q123+Q136+Q144+Q148+Q195+Q206+Q215+Q220+Q227+Q232+Q245+Q247+Q262+Q268+Q282+Q298+Q318+Q337+Q346+Q352+Q374+Q362+Q393</f>
        <v>10907</v>
      </c>
      <c r="R395" s="197">
        <f t="shared" si="2107"/>
        <v>448590044.20999992</v>
      </c>
      <c r="S395" s="196">
        <f t="shared" si="2107"/>
        <v>8884</v>
      </c>
      <c r="T395" s="197">
        <f t="shared" si="2107"/>
        <v>480148228.26599997</v>
      </c>
      <c r="U395" s="197">
        <f t="shared" si="2107"/>
        <v>6250</v>
      </c>
      <c r="V395" s="197">
        <f t="shared" si="2107"/>
        <v>491338880.26999986</v>
      </c>
      <c r="W395" s="197">
        <f t="shared" si="2107"/>
        <v>346</v>
      </c>
      <c r="X395" s="197">
        <f t="shared" si="2107"/>
        <v>37844585.799999997</v>
      </c>
      <c r="Y395" s="197">
        <f t="shared" si="2107"/>
        <v>1530</v>
      </c>
      <c r="Z395" s="197">
        <f t="shared" si="2107"/>
        <v>78720124</v>
      </c>
      <c r="AA395" s="197">
        <f t="shared" si="2107"/>
        <v>6237</v>
      </c>
      <c r="AB395" s="197">
        <f t="shared" si="2107"/>
        <v>275096963.07799995</v>
      </c>
      <c r="AC395" s="197">
        <f>AC14+AC16+AC30+AC33+AC40+AC46+AC50+AC52+AC56+AC67+AC75+AC80+AC94+AC102+AC106+AC123+AC136+AC144+AC148+AC195+AC206+AC215+AC220+AC227+AC232+AC245+AC247+AC262+AC268+AC282+AC298+AC318+AC337+AC346+AC352+AC374+AC362+AC393-AC374</f>
        <v>3465</v>
      </c>
      <c r="AD395" s="197">
        <f>AD14+AD16+AD30+AD33+AD40+AD46+AD50+AD52+AD56+AD67+AD75+AD80+AD94+AD102+AD106+AD123+AD136+AD144+AD148+AD195+AD206+AD215+AD220+AD227+AD232+AD245+AD247+AD262+AD268+AD282+AD298+AD318+AD337+AD346+AD352+AD374+AD362+AD393-AD374</f>
        <v>152621354.28400004</v>
      </c>
      <c r="AE395" s="197">
        <f t="shared" si="2107"/>
        <v>2413</v>
      </c>
      <c r="AF395" s="197">
        <f t="shared" si="2107"/>
        <v>107261968.60399999</v>
      </c>
      <c r="AG395" s="197">
        <f t="shared" si="2107"/>
        <v>4635</v>
      </c>
      <c r="AH395" s="197">
        <f t="shared" si="2107"/>
        <v>119658932.61</v>
      </c>
      <c r="AI395" s="197">
        <f t="shared" si="2107"/>
        <v>14610</v>
      </c>
      <c r="AJ395" s="197">
        <f t="shared" si="2107"/>
        <v>471966161.12134999</v>
      </c>
      <c r="AK395" s="197">
        <f t="shared" si="2107"/>
        <v>2303</v>
      </c>
      <c r="AL395" s="197">
        <f t="shared" si="2107"/>
        <v>165289169.56560001</v>
      </c>
      <c r="AM395" s="197">
        <f>AM14+AM16+AM30+AM33+AM40+AM46+AM50+AM52+AM56+AM67+AM75+AM80+AM94+AM102+AM106+AM123+AM136+AM144+AM148+AM195+AM206+AM215+AM220+AM227+AM232+AM245+AM247+AM262+AM268+AM282+AM298+AM318+AM337+AM346+AM352+AM374+AM362+AM393</f>
        <v>1100</v>
      </c>
      <c r="AN395" s="198">
        <f>AN14+AN16+AN30+AN33+AN40+AN46+AN50+AN52+AN56+AN67+AN75+AN80+AN94+AN102+AN106+AN123+AN136+AN144+AN148+AN195+AN206+AN215+AN220+AN227+AN232+AN245+AN247+AN262+AN268+AN282+AN298+AN318+AN337+AN346+AN352+AN374+AN362+AN393</f>
        <v>43347825.863999993</v>
      </c>
      <c r="AO395" s="199">
        <f>AO14+AO16+AO30+AO33+AO40+AO46+AO50+AO52+AO56+AO67+AO75+AO80+AO94+AO102+AO106+AO123+AO136+AO144+AO148+AO195+AO206+AO215+AO220+AO227+AO232+AO245+AO247+AO262+AO268+AO282+AO298+AO318+AO337+AO346+AO352+AO374+AO362+AO393</f>
        <v>210</v>
      </c>
      <c r="AP395" s="197">
        <f t="shared" si="2107"/>
        <v>8853048.3999999985</v>
      </c>
      <c r="AQ395" s="197">
        <f>AQ14+AQ16+AQ30+AQ33+AQ40+AQ46+AQ50+AQ52+AQ56+AQ67+AQ75+AQ80+AQ94+AQ102+AQ106+AQ123+AQ136+AQ144+AQ148+AQ195+AQ206+AQ215+AQ220+AQ227+AQ232+AQ245+AQ247+AQ262+AQ268+AQ282+AQ298+AQ318+AQ337+AQ346+AQ352+AQ374+AQ362+AQ393</f>
        <v>364</v>
      </c>
      <c r="AR395" s="197">
        <f>AR14+AR16+AR30+AR33+AR40+AR46+AR50+AR52+AR56+AR67+AR75+AR80+AR94+AR102+AR106+AR123+AR136+AR144+AR148+AR195+AR206+AR215+AR220+AR227+AR232+AR245+AR247+AR262+AR268+AR282+AR298+AR318+AR337+AR346+AR352+AR374+AR362+AR393</f>
        <v>11735296.901999999</v>
      </c>
      <c r="AS395" s="197">
        <f t="shared" si="2107"/>
        <v>9240</v>
      </c>
      <c r="AT395" s="197">
        <f t="shared" si="2107"/>
        <v>318089173.00999993</v>
      </c>
      <c r="AU395" s="197">
        <f t="shared" si="2107"/>
        <v>3242</v>
      </c>
      <c r="AV395" s="197">
        <f t="shared" si="2107"/>
        <v>115335449.24999997</v>
      </c>
      <c r="AW395" s="197">
        <f t="shared" si="2107"/>
        <v>1520</v>
      </c>
      <c r="AX395" s="197">
        <f t="shared" si="2107"/>
        <v>55002648.959999986</v>
      </c>
      <c r="AY395" s="197">
        <f t="shared" si="2107"/>
        <v>2100</v>
      </c>
      <c r="AZ395" s="197">
        <f t="shared" si="2107"/>
        <v>65318402.79999999</v>
      </c>
      <c r="BA395" s="197">
        <f t="shared" si="2107"/>
        <v>3219</v>
      </c>
      <c r="BB395" s="197">
        <f t="shared" si="2107"/>
        <v>97466176.668000013</v>
      </c>
      <c r="BC395" s="197">
        <f t="shared" si="2107"/>
        <v>2254</v>
      </c>
      <c r="BD395" s="197">
        <f t="shared" si="2107"/>
        <v>71714712.636000007</v>
      </c>
      <c r="BE395" s="196">
        <f>BE14+BE16+BE30+BE33+BE40+BE46+BE50+BE52+BE56+BE67+BE75+BE80+BE94+BE102+BE106+BE123+BE136+BE144+BE148+BE195+BE206+BE215+BE220+BE227+BE232+BE245+BE247+BE262+BE268+BE282+BE298+BE318+BE337+BE346+BE352+BE374+BE362+BE393-BE374</f>
        <v>12199</v>
      </c>
      <c r="BF395" s="197">
        <f>BF14+BF16+BF30+BF33+BF40+BF46+BF50+BF52+BF56+BF67+BF75+BF80+BF94+BF102+BF106+BF123+BF136+BF144+BF148+BF195+BF206+BF215+BF220+BF227+BF232+BF245+BF247+BF262+BF268+BF282+BF298+BF318+BF337+BF346+BF352+BF374+BF362+BF393-BF374</f>
        <v>508383608.12399983</v>
      </c>
      <c r="BG395" s="197">
        <f>BG14+BG16+BG30+BG33+BG40+BG46+BG50+BG52+BG56+BG67+BG75+BG80+BG94+BG102+BG106+BG123+BG136+BG144+BG148+BG195+BG206+BG215+BG220+BG227+BG232+BG245+BG247+BG262+BG268+BG282+BG298+BG318+BG337+BG346+BG352+BG374+BG362+BG393-BG374</f>
        <v>14482</v>
      </c>
      <c r="BH395" s="197">
        <f>BH14+BH16+BH30+BH33+BH40+BH46+BH50+BH52+BH56+BH67+BH75+BH80+BH94+BH102+BH106+BH123+BH136+BH144+BH148+BH195+BH206+BH215+BH220+BH227+BH232+BH245+BH247+BH262+BH268+BH282+BH298+BH318+BH337+BH346+BH352+BH374+BH362+BH393-BH374</f>
        <v>758060313.25919986</v>
      </c>
      <c r="BI395" s="199">
        <f>BI14+BI16+BI30+BI33+BI40+BI46+BI50+BI52+BI56+BI67+BI75+BI80+BI94+BI102+BI106+BI123+BI136+BI144+BI148+BI195+BI206+BI215+BI220+BI227+BI232+BI245+BI247+BI262+BI268+BI282+BI298+BI318+BI337+BI346+BI352+BI374+BI362+BI393</f>
        <v>3026</v>
      </c>
      <c r="BJ395" s="199">
        <f>BJ14+BJ16+BJ30+BJ33+BJ40+BJ46+BJ50+BJ52+BJ56+BJ67+BJ75+BJ80+BJ94+BJ102+BJ106+BJ123+BJ136+BJ144+BJ148+BJ195+BJ206+BJ215+BJ220+BJ227+BJ232+BJ245+BJ247+BJ262+BJ268+BJ282+BJ298+BJ318+BJ337+BJ346+BJ352+BJ374+BJ362+BJ393</f>
        <v>164479559.44769996</v>
      </c>
      <c r="BK395" s="197">
        <f t="shared" si="2107"/>
        <v>8519</v>
      </c>
      <c r="BL395" s="197">
        <f t="shared" si="2107"/>
        <v>219027482.352</v>
      </c>
      <c r="BM395" s="197">
        <f>BM14+BM16+BM30+BM33+BM40+BM46+BM50+BM52+BM56+BM67+BM75+BM80+BM94+BM102+BM106+BM123+BM136+BM144+BM148+BM195+BM206+BM215+BM220+BM227+BM232+BM245+BM247+BM262+BM268+BM282+BM298+BM318+BM337+BM346+BM352+BM374+BM362+BM393</f>
        <v>8840</v>
      </c>
      <c r="BN395" s="197">
        <f>BN14+BN16+BN30+BN33+BN40+BN46+BN50+BN52+BN56+BN67+BN75+BN80+BN94+BN102+BN106+BN123+BN136+BN144+BN148+BN195+BN206+BN215+BN220+BN227+BN232+BN245+BN247+BN262+BN268+BN282+BN298+BN318+BN337+BN346+BN352+BN374+BN362+BN393</f>
        <v>324547674.11640006</v>
      </c>
      <c r="BO395" s="197">
        <f t="shared" si="2107"/>
        <v>3345</v>
      </c>
      <c r="BP395" s="197">
        <f t="shared" si="2107"/>
        <v>113532584.00399998</v>
      </c>
      <c r="BQ395" s="197">
        <f>BQ14+BQ16+BQ30+BQ33+BQ40+BQ46+BQ50+BQ52+BQ56+BQ67+BQ75+BQ80+BQ94+BQ102+BQ106+BQ123+BQ136+BQ144+BQ148+BQ195+BQ206+BQ215+BQ220+BQ227+BQ232+BQ245+BQ247+BQ262+BQ268+BQ282+BQ298+BQ318+BQ337+BQ346+BQ352+BQ374+BQ362+BQ393</f>
        <v>3070</v>
      </c>
      <c r="BR395" s="197">
        <f>BR14+BR16+BR30+BR33+BR40+BR46+BR50+BR52+BR56+BR67+BR75+BR80+BR94+BR102+BR106+BR123+BR136+BR144+BR148+BR195+BR206+BR215+BR220+BR227+BR232+BR245+BR247+BR262+BR268+BR282+BR298+BR318+BR337+BR346+BR352+BR374+BR362+BR393</f>
        <v>135356768.56799999</v>
      </c>
      <c r="BS395" s="197">
        <f t="shared" si="2107"/>
        <v>2736</v>
      </c>
      <c r="BT395" s="197">
        <f t="shared" si="2107"/>
        <v>81318641.502000034</v>
      </c>
      <c r="BU395" s="197">
        <f t="shared" si="2107"/>
        <v>5005</v>
      </c>
      <c r="BV395" s="197">
        <f t="shared" si="2107"/>
        <v>212662020.64799997</v>
      </c>
      <c r="BW395" s="197">
        <f t="shared" si="2107"/>
        <v>5250</v>
      </c>
      <c r="BX395" s="197">
        <f t="shared" si="2107"/>
        <v>186068404.53599998</v>
      </c>
      <c r="BY395" s="197">
        <f t="shared" si="2107"/>
        <v>3980</v>
      </c>
      <c r="BZ395" s="200">
        <f t="shared" si="2107"/>
        <v>130914022.00799997</v>
      </c>
      <c r="CA395" s="201">
        <f t="shared" si="2107"/>
        <v>1742</v>
      </c>
      <c r="CB395" s="199">
        <f t="shared" si="2107"/>
        <v>63852334.265999995</v>
      </c>
      <c r="CC395" s="199">
        <f t="shared" ref="CC395:DN395" si="2108">CC14+CC16+CC30+CC33+CC40+CC46+CC50+CC52+CC56+CC67+CC75+CC80+CC94+CC102+CC106+CC123+CC136+CC144+CC148+CC195+CC206+CC215+CC220+CC227+CC232+CC245+CC247+CC262+CC268+CC282+CC298+CC318+CC337+CC346+CC352+CC374+CC362+CC393</f>
        <v>2960</v>
      </c>
      <c r="CD395" s="199">
        <f t="shared" si="2108"/>
        <v>97395978.091999978</v>
      </c>
      <c r="CE395" s="197">
        <f>CE14+CE16+CE30+CE33+CE40+CE46+CE50+CE52+CE56+CE67+CE75+CE80+CE94+CE102+CE106+CE123+CE136+CE144+CE148+CE195+CE206+CE215+CE220+CE227+CE232+CE245+CE247+CE262+CE268+CE282+CE298+CE318+CE337+CE346+CE352+CE374+CE362+CE393</f>
        <v>435</v>
      </c>
      <c r="CF395" s="197">
        <f>CF14+CF16+CF30+CF33+CF40+CF46+CF50+CF52+CF56+CF67+CF75+CF80+CF94+CF102+CF106+CF123+CF136+CF144+CF148+CF195+CF206+CF215+CF220+CF227+CF232+CF245+CF247+CF262+CF268+CF282+CF298+CF318+CF337+CF346+CF352+CF374+CF362+CF393</f>
        <v>15002156.399999999</v>
      </c>
      <c r="CG395" s="199">
        <f>CG14+CG16+CG30+CG33+CG40+CG46+CG50+CG52+CG56+CG67+CG75+CG80+CG94+CG102+CG106+CG123+CG136+CG144+CG148+CG195+CG206+CG215+CG220+CG227+CG232+CG245+CG247+CG262+CG268+CG282+CG298+CG318+CG337+CG346+CG352+CG374+CG362+CG393</f>
        <v>782</v>
      </c>
      <c r="CH395" s="199">
        <f t="shared" si="2108"/>
        <v>26131913.639999997</v>
      </c>
      <c r="CI395" s="197">
        <f>CI14+CI16+CI30+CI33+CI40+CI46+CI50+CI52+CI56+CI67+CI75+CI80+CI94+CI102+CI106+CI123+CI136+CI144+CI148+CI195+CI206+CI215+CI220+CI227+CI232+CI245+CI247+CI262+CI268+CI282+CI298+CI318+CI337+CI346+CI352+CI374+CI362+CI393</f>
        <v>0</v>
      </c>
      <c r="CJ395" s="197">
        <f>CJ14+CJ16+CJ30+CJ33+CJ40+CJ46+CJ50+CJ52+CJ56+CJ67+CJ75+CJ80+CJ94+CJ102+CJ106+CJ123+CJ136+CJ144+CJ148+CJ195+CJ206+CJ215+CJ220+CJ227+CJ232+CJ245+CJ247+CJ262+CJ268+CJ282+CJ298+CJ318+CJ337+CJ346+CJ352+CJ374+CJ362+CJ393</f>
        <v>0</v>
      </c>
      <c r="CK395" s="199">
        <f t="shared" si="2108"/>
        <v>540</v>
      </c>
      <c r="CL395" s="199">
        <f t="shared" si="2108"/>
        <v>11211997.551999997</v>
      </c>
      <c r="CM395" s="199">
        <f t="shared" si="2108"/>
        <v>960</v>
      </c>
      <c r="CN395" s="199">
        <f t="shared" si="2108"/>
        <v>18717878.340000004</v>
      </c>
      <c r="CO395" s="199">
        <f t="shared" si="2108"/>
        <v>2759</v>
      </c>
      <c r="CP395" s="199">
        <f t="shared" si="2108"/>
        <v>61153135.539999984</v>
      </c>
      <c r="CQ395" s="199">
        <f t="shared" si="2108"/>
        <v>2345</v>
      </c>
      <c r="CR395" s="199">
        <f t="shared" si="2108"/>
        <v>70911768.653599963</v>
      </c>
      <c r="CS395" s="199">
        <f t="shared" si="2108"/>
        <v>5500</v>
      </c>
      <c r="CT395" s="199">
        <f t="shared" si="2108"/>
        <v>174982712.48359993</v>
      </c>
      <c r="CU395" s="199">
        <f t="shared" si="2108"/>
        <v>1605</v>
      </c>
      <c r="CV395" s="199">
        <f t="shared" si="2108"/>
        <v>56636862.57599999</v>
      </c>
      <c r="CW395" s="199">
        <f>CW14+CW16+CW30+CW33+CW40+CW46+CW50+CW52+CW56+CW67+CW75+CW80+CW94+CW102+CW106+CW123+CW136+CW144+CW148+CW195+CW206+CW215+CW220+CW227+CW232+CW245+CW247+CW262+CW268+CW282+CW298+CW318+CW337+CW346+CW352+CW374+CW362+CW393</f>
        <v>4903</v>
      </c>
      <c r="CX395" s="199">
        <f>CX14+CX16+CX30+CX33+CX40+CX46+CX50+CX52+CX56+CX67+CX75+CX80+CX94+CX102+CX106+CX123+CX136+CX144+CX148+CX195+CX206+CX215+CX220+CX227+CX232+CX245+CX247+CX262+CX268+CX282+CX298+CX318+CX337+CX346+CX352+CX374+CX362+CX393</f>
        <v>195758450.08860001</v>
      </c>
      <c r="CY395" s="199">
        <f>CY14+CY16+CY30+CY33+CY40+CY46+CY50+CY52+CY56+CY67+CY75+CY80+CY94+CY102+CY106+CY123+CY136+CY144+CY148+CY195+CY206+CY215+CY220+CY227+CY232+CY245+CY247+CY262+CY268+CY282+CY298+CY318+CY337+CY346+CY352+CY374+CY362+CY393</f>
        <v>2600</v>
      </c>
      <c r="CZ395" s="199">
        <f t="shared" si="2108"/>
        <v>87525146.519999996</v>
      </c>
      <c r="DA395" s="199">
        <f t="shared" si="2108"/>
        <v>85</v>
      </c>
      <c r="DB395" s="202">
        <f t="shared" si="2108"/>
        <v>3221068.2</v>
      </c>
      <c r="DC395" s="197">
        <f>DC14+DC16+DC30+DC33+DC40+DC46+DC50+DC52+DC56+DC67+DC75+DC80+DC94+DC102+DC106+DC123+DC136+DC144+DC148+DC195+DC206+DC215+DC220+DC227+DC232+DC245+DC247+DC262+DC268+DC282+DC298+DC318+DC337+DC346+DC352+DC374+DC362+DC393</f>
        <v>1430</v>
      </c>
      <c r="DD395" s="197">
        <f t="shared" si="2108"/>
        <v>61682773.151999995</v>
      </c>
      <c r="DE395" s="201">
        <f t="shared" si="2108"/>
        <v>370</v>
      </c>
      <c r="DF395" s="199">
        <f t="shared" si="2108"/>
        <v>14315238.84</v>
      </c>
      <c r="DG395" s="199">
        <f t="shared" si="2108"/>
        <v>2930</v>
      </c>
      <c r="DH395" s="199">
        <f t="shared" si="2108"/>
        <v>103389593.55311999</v>
      </c>
      <c r="DI395" s="199">
        <f t="shared" si="2108"/>
        <v>750</v>
      </c>
      <c r="DJ395" s="199">
        <f t="shared" si="2108"/>
        <v>33370037.552000001</v>
      </c>
      <c r="DK395" s="199">
        <f t="shared" si="2108"/>
        <v>1610</v>
      </c>
      <c r="DL395" s="203">
        <f t="shared" si="2108"/>
        <v>90189750.673999995</v>
      </c>
      <c r="DM395" s="200">
        <f t="shared" si="2108"/>
        <v>221116</v>
      </c>
      <c r="DN395" s="204">
        <f t="shared" si="2108"/>
        <v>9525660482.5121689</v>
      </c>
    </row>
    <row r="396" spans="1:118" s="39" customFormat="1" ht="21.75" hidden="1" customHeight="1" x14ac:dyDescent="0.2">
      <c r="A396" s="222" t="s">
        <v>521</v>
      </c>
      <c r="B396" s="223"/>
      <c r="C396" s="193" t="s">
        <v>520</v>
      </c>
      <c r="D396" s="193"/>
      <c r="E396" s="194"/>
      <c r="F396" s="194"/>
      <c r="G396" s="194"/>
      <c r="H396" s="194"/>
      <c r="I396" s="194"/>
      <c r="J396" s="194"/>
      <c r="K396" s="194"/>
      <c r="L396" s="195"/>
      <c r="M396" s="199">
        <v>16562</v>
      </c>
      <c r="N396" s="197">
        <v>866245899.36500025</v>
      </c>
      <c r="O396" s="197">
        <v>14734</v>
      </c>
      <c r="P396" s="197">
        <v>1001073339.7</v>
      </c>
      <c r="Q396" s="197">
        <v>10907</v>
      </c>
      <c r="R396" s="197">
        <v>448590044.20999992</v>
      </c>
      <c r="S396" s="196">
        <v>8884</v>
      </c>
      <c r="T396" s="197">
        <v>473196486.14349997</v>
      </c>
      <c r="U396" s="197">
        <v>6250</v>
      </c>
      <c r="V396" s="197">
        <v>491338880.26999986</v>
      </c>
      <c r="W396" s="197">
        <v>285</v>
      </c>
      <c r="X396" s="197">
        <v>37852921.399999999</v>
      </c>
      <c r="Y396" s="197">
        <v>1530</v>
      </c>
      <c r="Z396" s="197">
        <v>78720124</v>
      </c>
      <c r="AA396" s="197">
        <v>6237</v>
      </c>
      <c r="AB396" s="197">
        <v>278823960.51999998</v>
      </c>
      <c r="AC396" s="197">
        <v>3465</v>
      </c>
      <c r="AD396" s="197">
        <v>152621354.28400004</v>
      </c>
      <c r="AE396" s="197">
        <v>2413</v>
      </c>
      <c r="AF396" s="197">
        <v>107261968.60399999</v>
      </c>
      <c r="AG396" s="197">
        <v>4635</v>
      </c>
      <c r="AH396" s="197">
        <v>119658932.61</v>
      </c>
      <c r="AI396" s="197">
        <v>14600</v>
      </c>
      <c r="AJ396" s="197">
        <v>475027739.71799994</v>
      </c>
      <c r="AK396" s="197">
        <v>2303</v>
      </c>
      <c r="AL396" s="197">
        <v>150439231.4808</v>
      </c>
      <c r="AM396" s="197">
        <v>1100</v>
      </c>
      <c r="AN396" s="198">
        <v>43347825.863999993</v>
      </c>
      <c r="AO396" s="199">
        <v>210</v>
      </c>
      <c r="AP396" s="197">
        <v>8853048.3999999985</v>
      </c>
      <c r="AQ396" s="197">
        <v>364</v>
      </c>
      <c r="AR396" s="197">
        <v>11735296.901999999</v>
      </c>
      <c r="AS396" s="197">
        <v>9240</v>
      </c>
      <c r="AT396" s="197">
        <v>318089173.00999993</v>
      </c>
      <c r="AU396" s="197">
        <v>3242</v>
      </c>
      <c r="AV396" s="197">
        <v>115335449.24999997</v>
      </c>
      <c r="AW396" s="197">
        <v>1520</v>
      </c>
      <c r="AX396" s="197">
        <v>55002648.959999986</v>
      </c>
      <c r="AY396" s="197">
        <v>2100</v>
      </c>
      <c r="AZ396" s="197">
        <v>65318402.79999999</v>
      </c>
      <c r="BA396" s="197">
        <v>3219</v>
      </c>
      <c r="BB396" s="197">
        <v>94361887.018000007</v>
      </c>
      <c r="BC396" s="197">
        <v>2254</v>
      </c>
      <c r="BD396" s="197">
        <v>71714712.636000007</v>
      </c>
      <c r="BE396" s="197">
        <v>11610</v>
      </c>
      <c r="BF396" s="197">
        <v>513006999.95999998</v>
      </c>
      <c r="BG396" s="197">
        <v>14482</v>
      </c>
      <c r="BH396" s="197">
        <v>752864150.28719985</v>
      </c>
      <c r="BI396" s="199">
        <v>3026</v>
      </c>
      <c r="BJ396" s="199">
        <v>163018938.70919997</v>
      </c>
      <c r="BK396" s="197">
        <v>8519</v>
      </c>
      <c r="BL396" s="197">
        <v>217436819.03999999</v>
      </c>
      <c r="BM396" s="197">
        <v>8840</v>
      </c>
      <c r="BN396" s="197">
        <v>324547674.11640006</v>
      </c>
      <c r="BO396" s="197">
        <v>3345</v>
      </c>
      <c r="BP396" s="197">
        <v>113524485.64799999</v>
      </c>
      <c r="BQ396" s="197">
        <v>3070</v>
      </c>
      <c r="BR396" s="197">
        <v>135356768.56799999</v>
      </c>
      <c r="BS396" s="197">
        <v>2736</v>
      </c>
      <c r="BT396" s="197">
        <v>81318641.502000034</v>
      </c>
      <c r="BU396" s="197">
        <v>5005</v>
      </c>
      <c r="BV396" s="197">
        <v>212662020.64799997</v>
      </c>
      <c r="BW396" s="197">
        <v>5250</v>
      </c>
      <c r="BX396" s="197">
        <v>186060306.17999998</v>
      </c>
      <c r="BY396" s="197">
        <v>3980</v>
      </c>
      <c r="BZ396" s="200">
        <v>130914022.00799997</v>
      </c>
      <c r="CA396" s="201">
        <v>1742</v>
      </c>
      <c r="CB396" s="199">
        <v>63852334.265999995</v>
      </c>
      <c r="CC396" s="199">
        <v>2960</v>
      </c>
      <c r="CD396" s="199">
        <v>97395978.091999978</v>
      </c>
      <c r="CE396" s="197">
        <v>435</v>
      </c>
      <c r="CF396" s="197">
        <v>15002477</v>
      </c>
      <c r="CG396" s="199">
        <v>812</v>
      </c>
      <c r="CH396" s="199">
        <v>27205282.439999998</v>
      </c>
      <c r="CI396" s="197">
        <v>0</v>
      </c>
      <c r="CJ396" s="197">
        <v>0</v>
      </c>
      <c r="CK396" s="199">
        <v>540</v>
      </c>
      <c r="CL396" s="199">
        <v>11211997.551999997</v>
      </c>
      <c r="CM396" s="199">
        <v>960</v>
      </c>
      <c r="CN396" s="199">
        <v>18717878.340000004</v>
      </c>
      <c r="CO396" s="199">
        <v>2759</v>
      </c>
      <c r="CP396" s="199">
        <v>61153135.539999984</v>
      </c>
      <c r="CQ396" s="199">
        <v>2345</v>
      </c>
      <c r="CR396" s="199">
        <v>70911768.653599963</v>
      </c>
      <c r="CS396" s="199">
        <v>5500</v>
      </c>
      <c r="CT396" s="199">
        <v>174982712.48359993</v>
      </c>
      <c r="CU396" s="199">
        <v>1605</v>
      </c>
      <c r="CV396" s="199">
        <v>56636862.57599999</v>
      </c>
      <c r="CW396" s="199">
        <v>4845</v>
      </c>
      <c r="CX396" s="199">
        <v>195764612.34120002</v>
      </c>
      <c r="CY396" s="199">
        <v>2600</v>
      </c>
      <c r="CZ396" s="199">
        <v>87525146.519999996</v>
      </c>
      <c r="DA396" s="199">
        <v>85</v>
      </c>
      <c r="DB396" s="202">
        <v>3221068.2</v>
      </c>
      <c r="DC396" s="197">
        <v>1430</v>
      </c>
      <c r="DD396" s="197">
        <v>61682773.151999995</v>
      </c>
      <c r="DE396" s="201">
        <v>370</v>
      </c>
      <c r="DF396" s="199">
        <v>14315238.84</v>
      </c>
      <c r="DG396" s="199">
        <v>2930</v>
      </c>
      <c r="DH396" s="199">
        <v>103389593.55311999</v>
      </c>
      <c r="DI396" s="199">
        <v>750</v>
      </c>
      <c r="DJ396" s="199">
        <v>33370037.552000001</v>
      </c>
      <c r="DK396" s="199">
        <v>1610</v>
      </c>
      <c r="DL396" s="203">
        <v>90189750.673999995</v>
      </c>
      <c r="DM396" s="200">
        <v>220195</v>
      </c>
      <c r="DN396" s="204">
        <v>9481848801.5876217</v>
      </c>
    </row>
    <row r="397" spans="1:118" s="39" customFormat="1" ht="19.5" hidden="1" customHeight="1" thickBot="1" x14ac:dyDescent="0.25">
      <c r="A397" s="213"/>
      <c r="B397" s="214"/>
      <c r="C397" s="193" t="s">
        <v>522</v>
      </c>
      <c r="D397" s="193"/>
      <c r="E397" s="194"/>
      <c r="F397" s="194"/>
      <c r="G397" s="194"/>
      <c r="H397" s="194"/>
      <c r="I397" s="194"/>
      <c r="J397" s="194"/>
      <c r="K397" s="194"/>
      <c r="L397" s="195"/>
      <c r="M397" s="205">
        <f>M395-M396</f>
        <v>32</v>
      </c>
      <c r="N397" s="205">
        <f>N395-N396</f>
        <v>-729332.94000017643</v>
      </c>
      <c r="O397" s="205">
        <f t="shared" ref="O397:BZ397" si="2109">O395-O396</f>
        <v>201</v>
      </c>
      <c r="P397" s="205">
        <f t="shared" si="2109"/>
        <v>23871555.400000095</v>
      </c>
      <c r="Q397" s="205">
        <f t="shared" si="2109"/>
        <v>0</v>
      </c>
      <c r="R397" s="205">
        <f t="shared" si="2109"/>
        <v>0</v>
      </c>
      <c r="S397" s="205">
        <f t="shared" si="2109"/>
        <v>0</v>
      </c>
      <c r="T397" s="205">
        <f>T395-T396</f>
        <v>6951742.1225000024</v>
      </c>
      <c r="U397" s="205">
        <f t="shared" si="2109"/>
        <v>0</v>
      </c>
      <c r="V397" s="205">
        <f t="shared" si="2109"/>
        <v>0</v>
      </c>
      <c r="W397" s="205">
        <f t="shared" si="2109"/>
        <v>61</v>
      </c>
      <c r="X397" s="205">
        <f t="shared" si="2109"/>
        <v>-8335.6000000014901</v>
      </c>
      <c r="Y397" s="205">
        <f t="shared" si="2109"/>
        <v>0</v>
      </c>
      <c r="Z397" s="205">
        <f t="shared" si="2109"/>
        <v>0</v>
      </c>
      <c r="AA397" s="205">
        <f t="shared" si="2109"/>
        <v>0</v>
      </c>
      <c r="AB397" s="205">
        <f t="shared" si="2109"/>
        <v>-3726997.4420000315</v>
      </c>
      <c r="AC397" s="205">
        <f t="shared" si="2109"/>
        <v>0</v>
      </c>
      <c r="AD397" s="205">
        <f t="shared" si="2109"/>
        <v>0</v>
      </c>
      <c r="AE397" s="205">
        <f t="shared" si="2109"/>
        <v>0</v>
      </c>
      <c r="AF397" s="205">
        <f t="shared" si="2109"/>
        <v>0</v>
      </c>
      <c r="AG397" s="205">
        <f t="shared" si="2109"/>
        <v>0</v>
      </c>
      <c r="AH397" s="205">
        <f t="shared" si="2109"/>
        <v>0</v>
      </c>
      <c r="AI397" s="205">
        <f t="shared" si="2109"/>
        <v>10</v>
      </c>
      <c r="AJ397" s="205">
        <f>AJ395-AJ396</f>
        <v>-3061578.5966499448</v>
      </c>
      <c r="AK397" s="205">
        <f t="shared" si="2109"/>
        <v>0</v>
      </c>
      <c r="AL397" s="205">
        <f t="shared" si="2109"/>
        <v>14849938.084800005</v>
      </c>
      <c r="AM397" s="205">
        <f t="shared" si="2109"/>
        <v>0</v>
      </c>
      <c r="AN397" s="205">
        <f t="shared" si="2109"/>
        <v>0</v>
      </c>
      <c r="AO397" s="205">
        <f t="shared" si="2109"/>
        <v>0</v>
      </c>
      <c r="AP397" s="205">
        <f t="shared" si="2109"/>
        <v>0</v>
      </c>
      <c r="AQ397" s="205">
        <f t="shared" si="2109"/>
        <v>0</v>
      </c>
      <c r="AR397" s="205">
        <f t="shared" si="2109"/>
        <v>0</v>
      </c>
      <c r="AS397" s="205">
        <f t="shared" si="2109"/>
        <v>0</v>
      </c>
      <c r="AT397" s="205">
        <f t="shared" si="2109"/>
        <v>0</v>
      </c>
      <c r="AU397" s="205">
        <f t="shared" si="2109"/>
        <v>0</v>
      </c>
      <c r="AV397" s="205">
        <f t="shared" si="2109"/>
        <v>0</v>
      </c>
      <c r="AW397" s="205">
        <f t="shared" si="2109"/>
        <v>0</v>
      </c>
      <c r="AX397" s="205">
        <f t="shared" si="2109"/>
        <v>0</v>
      </c>
      <c r="AY397" s="205">
        <f t="shared" si="2109"/>
        <v>0</v>
      </c>
      <c r="AZ397" s="205">
        <f t="shared" si="2109"/>
        <v>0</v>
      </c>
      <c r="BA397" s="205">
        <f t="shared" si="2109"/>
        <v>0</v>
      </c>
      <c r="BB397" s="205">
        <f t="shared" si="2109"/>
        <v>3104289.650000006</v>
      </c>
      <c r="BC397" s="205">
        <f t="shared" si="2109"/>
        <v>0</v>
      </c>
      <c r="BD397" s="205">
        <f t="shared" si="2109"/>
        <v>0</v>
      </c>
      <c r="BE397" s="205">
        <f t="shared" si="2109"/>
        <v>589</v>
      </c>
      <c r="BF397" s="205">
        <f t="shared" si="2109"/>
        <v>-4623391.8360001445</v>
      </c>
      <c r="BG397" s="205">
        <f t="shared" si="2109"/>
        <v>0</v>
      </c>
      <c r="BH397" s="205">
        <f t="shared" si="2109"/>
        <v>5196162.9720000029</v>
      </c>
      <c r="BI397" s="205">
        <f t="shared" si="2109"/>
        <v>0</v>
      </c>
      <c r="BJ397" s="205">
        <f t="shared" si="2109"/>
        <v>1460620.738499999</v>
      </c>
      <c r="BK397" s="205">
        <f t="shared" si="2109"/>
        <v>0</v>
      </c>
      <c r="BL397" s="205">
        <f t="shared" si="2109"/>
        <v>1590663.3120000064</v>
      </c>
      <c r="BM397" s="205">
        <f t="shared" si="2109"/>
        <v>0</v>
      </c>
      <c r="BN397" s="205">
        <f t="shared" si="2109"/>
        <v>0</v>
      </c>
      <c r="BO397" s="205">
        <f t="shared" si="2109"/>
        <v>0</v>
      </c>
      <c r="BP397" s="205">
        <f t="shared" si="2109"/>
        <v>8098.3559999912977</v>
      </c>
      <c r="BQ397" s="205">
        <f t="shared" si="2109"/>
        <v>0</v>
      </c>
      <c r="BR397" s="205">
        <f t="shared" si="2109"/>
        <v>0</v>
      </c>
      <c r="BS397" s="205">
        <f t="shared" si="2109"/>
        <v>0</v>
      </c>
      <c r="BT397" s="205">
        <f t="shared" si="2109"/>
        <v>0</v>
      </c>
      <c r="BU397" s="205">
        <f t="shared" si="2109"/>
        <v>0</v>
      </c>
      <c r="BV397" s="205">
        <f t="shared" si="2109"/>
        <v>0</v>
      </c>
      <c r="BW397" s="205">
        <f t="shared" si="2109"/>
        <v>0</v>
      </c>
      <c r="BX397" s="205">
        <f t="shared" si="2109"/>
        <v>8098.3560000061989</v>
      </c>
      <c r="BY397" s="205">
        <f t="shared" si="2109"/>
        <v>0</v>
      </c>
      <c r="BZ397" s="205">
        <f t="shared" si="2109"/>
        <v>0</v>
      </c>
      <c r="CA397" s="205">
        <f t="shared" ref="CA397:DM397" si="2110">CA395-CA396</f>
        <v>0</v>
      </c>
      <c r="CB397" s="205">
        <f t="shared" si="2110"/>
        <v>0</v>
      </c>
      <c r="CC397" s="205">
        <f t="shared" si="2110"/>
        <v>0</v>
      </c>
      <c r="CD397" s="205">
        <f t="shared" si="2110"/>
        <v>0</v>
      </c>
      <c r="CE397" s="205">
        <f t="shared" si="2110"/>
        <v>0</v>
      </c>
      <c r="CF397" s="205">
        <f t="shared" si="2110"/>
        <v>-320.60000000149012</v>
      </c>
      <c r="CG397" s="205">
        <f t="shared" si="2110"/>
        <v>-30</v>
      </c>
      <c r="CH397" s="205">
        <f t="shared" si="2110"/>
        <v>-1073368.8000000007</v>
      </c>
      <c r="CI397" s="205">
        <f t="shared" si="2110"/>
        <v>0</v>
      </c>
      <c r="CJ397" s="205">
        <f t="shared" si="2110"/>
        <v>0</v>
      </c>
      <c r="CK397" s="205">
        <f t="shared" si="2110"/>
        <v>0</v>
      </c>
      <c r="CL397" s="205">
        <f t="shared" si="2110"/>
        <v>0</v>
      </c>
      <c r="CM397" s="205">
        <f t="shared" si="2110"/>
        <v>0</v>
      </c>
      <c r="CN397" s="205">
        <f t="shared" si="2110"/>
        <v>0</v>
      </c>
      <c r="CO397" s="205">
        <f t="shared" si="2110"/>
        <v>0</v>
      </c>
      <c r="CP397" s="205">
        <f t="shared" si="2110"/>
        <v>0</v>
      </c>
      <c r="CQ397" s="205">
        <f t="shared" si="2110"/>
        <v>0</v>
      </c>
      <c r="CR397" s="205">
        <f t="shared" si="2110"/>
        <v>0</v>
      </c>
      <c r="CS397" s="205">
        <f t="shared" si="2110"/>
        <v>0</v>
      </c>
      <c r="CT397" s="205">
        <f t="shared" si="2110"/>
        <v>0</v>
      </c>
      <c r="CU397" s="205">
        <f t="shared" si="2110"/>
        <v>0</v>
      </c>
      <c r="CV397" s="205">
        <f t="shared" si="2110"/>
        <v>0</v>
      </c>
      <c r="CW397" s="205">
        <f t="shared" si="2110"/>
        <v>58</v>
      </c>
      <c r="CX397" s="205">
        <f t="shared" si="2110"/>
        <v>-6162.2526000142097</v>
      </c>
      <c r="CY397" s="205">
        <f t="shared" si="2110"/>
        <v>0</v>
      </c>
      <c r="CZ397" s="205">
        <f t="shared" si="2110"/>
        <v>0</v>
      </c>
      <c r="DA397" s="205">
        <f t="shared" si="2110"/>
        <v>0</v>
      </c>
      <c r="DB397" s="205">
        <f t="shared" si="2110"/>
        <v>0</v>
      </c>
      <c r="DC397" s="205">
        <f t="shared" si="2110"/>
        <v>0</v>
      </c>
      <c r="DD397" s="205">
        <f t="shared" si="2110"/>
        <v>0</v>
      </c>
      <c r="DE397" s="205">
        <f t="shared" si="2110"/>
        <v>0</v>
      </c>
      <c r="DF397" s="205">
        <f t="shared" si="2110"/>
        <v>0</v>
      </c>
      <c r="DG397" s="205">
        <f t="shared" si="2110"/>
        <v>0</v>
      </c>
      <c r="DH397" s="205">
        <f t="shared" si="2110"/>
        <v>0</v>
      </c>
      <c r="DI397" s="205">
        <f t="shared" si="2110"/>
        <v>0</v>
      </c>
      <c r="DJ397" s="205">
        <f t="shared" si="2110"/>
        <v>0</v>
      </c>
      <c r="DK397" s="205">
        <f t="shared" si="2110"/>
        <v>0</v>
      </c>
      <c r="DL397" s="205">
        <f t="shared" si="2110"/>
        <v>0</v>
      </c>
      <c r="DM397" s="205">
        <f t="shared" si="2110"/>
        <v>921</v>
      </c>
      <c r="DN397" s="205">
        <f>DN395-DN396</f>
        <v>43811680.924547195</v>
      </c>
    </row>
    <row r="399" spans="1:118" ht="37.5" customHeight="1" x14ac:dyDescent="0.25">
      <c r="B399" s="218" t="s">
        <v>12</v>
      </c>
      <c r="C399" s="218"/>
      <c r="D399" s="218" t="s">
        <v>525</v>
      </c>
      <c r="E399" s="218"/>
      <c r="F399" s="218"/>
      <c r="G399" s="218"/>
      <c r="H399" s="218"/>
      <c r="I399" s="218"/>
      <c r="J399" s="218"/>
      <c r="K399" s="218"/>
    </row>
  </sheetData>
  <mergeCells count="178">
    <mergeCell ref="AA9:AB9"/>
    <mergeCell ref="AC9:AD9"/>
    <mergeCell ref="A8:A11"/>
    <mergeCell ref="B8:B11"/>
    <mergeCell ref="C8:C11"/>
    <mergeCell ref="D8:D11"/>
    <mergeCell ref="E8:E11"/>
    <mergeCell ref="F8:F11"/>
    <mergeCell ref="I10:I11"/>
    <mergeCell ref="J10:J11"/>
    <mergeCell ref="K10:K11"/>
    <mergeCell ref="G8:G11"/>
    <mergeCell ref="H8:H11"/>
    <mergeCell ref="I8:L8"/>
    <mergeCell ref="M8:N8"/>
    <mergeCell ref="O8:P8"/>
    <mergeCell ref="Q8:R8"/>
    <mergeCell ref="L10:L11"/>
    <mergeCell ref="M10:N10"/>
    <mergeCell ref="O10:P10"/>
    <mergeCell ref="Q10:R10"/>
    <mergeCell ref="AE8:AF8"/>
    <mergeCell ref="AG8:AH8"/>
    <mergeCell ref="AI8:AJ8"/>
    <mergeCell ref="AK8:AL8"/>
    <mergeCell ref="AM8:AN8"/>
    <mergeCell ref="AO8:AP8"/>
    <mergeCell ref="S8:T8"/>
    <mergeCell ref="U8:V8"/>
    <mergeCell ref="W8:X8"/>
    <mergeCell ref="Y8:Z8"/>
    <mergeCell ref="AA8:AB8"/>
    <mergeCell ref="AC8:AD8"/>
    <mergeCell ref="BC8:BD8"/>
    <mergeCell ref="BE8:BF8"/>
    <mergeCell ref="BG8:BH8"/>
    <mergeCell ref="BI8:BJ8"/>
    <mergeCell ref="BK8:BL8"/>
    <mergeCell ref="BM8:BN8"/>
    <mergeCell ref="AQ8:AR8"/>
    <mergeCell ref="AS8:AT8"/>
    <mergeCell ref="AU8:AV8"/>
    <mergeCell ref="AW8:AX8"/>
    <mergeCell ref="AY8:AZ8"/>
    <mergeCell ref="BA8:BB8"/>
    <mergeCell ref="CA8:CB8"/>
    <mergeCell ref="CC8:CD8"/>
    <mergeCell ref="CE8:CF8"/>
    <mergeCell ref="CG8:CH8"/>
    <mergeCell ref="CI8:CJ8"/>
    <mergeCell ref="CK8:CL8"/>
    <mergeCell ref="BO8:BP8"/>
    <mergeCell ref="BQ8:BR8"/>
    <mergeCell ref="BS8:BT8"/>
    <mergeCell ref="BU8:BV8"/>
    <mergeCell ref="BW8:BX8"/>
    <mergeCell ref="BY8:BZ8"/>
    <mergeCell ref="DK8:DL8"/>
    <mergeCell ref="DM8:DN8"/>
    <mergeCell ref="I9:L9"/>
    <mergeCell ref="M9:N9"/>
    <mergeCell ref="O9:P9"/>
    <mergeCell ref="Q9:R9"/>
    <mergeCell ref="S9:T9"/>
    <mergeCell ref="U9:V9"/>
    <mergeCell ref="W9:X9"/>
    <mergeCell ref="Y9:Z9"/>
    <mergeCell ref="CY8:CZ8"/>
    <mergeCell ref="DA8:DB8"/>
    <mergeCell ref="DC8:DD8"/>
    <mergeCell ref="DE8:DF8"/>
    <mergeCell ref="DG8:DH8"/>
    <mergeCell ref="DI8:DJ8"/>
    <mergeCell ref="CM8:CN8"/>
    <mergeCell ref="CO8:CP8"/>
    <mergeCell ref="AM9:AN9"/>
    <mergeCell ref="AO9:AP9"/>
    <mergeCell ref="CQ8:CR8"/>
    <mergeCell ref="CS8:CT8"/>
    <mergeCell ref="CU8:CV8"/>
    <mergeCell ref="CW8:CX8"/>
    <mergeCell ref="AQ10:AR10"/>
    <mergeCell ref="AS10:AT10"/>
    <mergeCell ref="AU10:AV10"/>
    <mergeCell ref="AW10:AX10"/>
    <mergeCell ref="AY10:AZ10"/>
    <mergeCell ref="BA10:BB10"/>
    <mergeCell ref="AE10:AF10"/>
    <mergeCell ref="AQ9:AR9"/>
    <mergeCell ref="AS9:AT9"/>
    <mergeCell ref="AU9:AV9"/>
    <mergeCell ref="AW9:AX9"/>
    <mergeCell ref="AE9:AF9"/>
    <mergeCell ref="AG9:AH9"/>
    <mergeCell ref="AI9:AJ9"/>
    <mergeCell ref="AK9:AL9"/>
    <mergeCell ref="DG9:DH9"/>
    <mergeCell ref="DI9:DJ9"/>
    <mergeCell ref="DK9:DL9"/>
    <mergeCell ref="CY9:CZ9"/>
    <mergeCell ref="DA9:DB9"/>
    <mergeCell ref="DC9:DD9"/>
    <mergeCell ref="DE9:DF9"/>
    <mergeCell ref="BQ9:BR9"/>
    <mergeCell ref="BS9:BT9"/>
    <mergeCell ref="BU9:BV9"/>
    <mergeCell ref="CU9:CV9"/>
    <mergeCell ref="CW9:CX9"/>
    <mergeCell ref="CI9:CJ9"/>
    <mergeCell ref="CK9:CL9"/>
    <mergeCell ref="CM9:CN9"/>
    <mergeCell ref="CO9:CP9"/>
    <mergeCell ref="CQ9:CR9"/>
    <mergeCell ref="CS9:CT9"/>
    <mergeCell ref="BW9:BX9"/>
    <mergeCell ref="BY9:BZ9"/>
    <mergeCell ref="CA9:CB9"/>
    <mergeCell ref="CC9:CD9"/>
    <mergeCell ref="CE9:CF9"/>
    <mergeCell ref="CG9:CH9"/>
    <mergeCell ref="B5:L5"/>
    <mergeCell ref="AG10:AH10"/>
    <mergeCell ref="AI10:AJ10"/>
    <mergeCell ref="AK10:AL10"/>
    <mergeCell ref="AM10:AN10"/>
    <mergeCell ref="AO10:AP10"/>
    <mergeCell ref="BO10:BP10"/>
    <mergeCell ref="BQ10:BR10"/>
    <mergeCell ref="BS10:BT10"/>
    <mergeCell ref="BK9:BL9"/>
    <mergeCell ref="BM9:BN9"/>
    <mergeCell ref="BO9:BP9"/>
    <mergeCell ref="S10:T10"/>
    <mergeCell ref="U10:V10"/>
    <mergeCell ref="W10:X10"/>
    <mergeCell ref="Y10:Z10"/>
    <mergeCell ref="AA10:AB10"/>
    <mergeCell ref="AC10:AD10"/>
    <mergeCell ref="AY9:AZ9"/>
    <mergeCell ref="BA9:BB9"/>
    <mergeCell ref="BC9:BD9"/>
    <mergeCell ref="BE9:BF9"/>
    <mergeCell ref="BG9:BH9"/>
    <mergeCell ref="BI9:BJ9"/>
    <mergeCell ref="CK10:CL10"/>
    <mergeCell ref="BW10:BX10"/>
    <mergeCell ref="BY10:BZ10"/>
    <mergeCell ref="BC10:BD10"/>
    <mergeCell ref="BE10:BF10"/>
    <mergeCell ref="BG10:BH10"/>
    <mergeCell ref="BI10:BJ10"/>
    <mergeCell ref="BK10:BL10"/>
    <mergeCell ref="BM10:BN10"/>
    <mergeCell ref="BU10:BV10"/>
    <mergeCell ref="B399:C399"/>
    <mergeCell ref="D399:K399"/>
    <mergeCell ref="H3:K3"/>
    <mergeCell ref="H4:L4"/>
    <mergeCell ref="DK10:DL10"/>
    <mergeCell ref="A395:B395"/>
    <mergeCell ref="A396:B396"/>
    <mergeCell ref="CY10:CZ10"/>
    <mergeCell ref="DA10:DB10"/>
    <mergeCell ref="DC10:DD10"/>
    <mergeCell ref="DE10:DF10"/>
    <mergeCell ref="DG10:DH10"/>
    <mergeCell ref="DI10:DJ10"/>
    <mergeCell ref="CM10:CN10"/>
    <mergeCell ref="CO10:CP10"/>
    <mergeCell ref="CQ10:CR10"/>
    <mergeCell ref="CS10:CT10"/>
    <mergeCell ref="CU10:CV10"/>
    <mergeCell ref="CW10:CX10"/>
    <mergeCell ref="CA10:CB10"/>
    <mergeCell ref="CC10:CD10"/>
    <mergeCell ref="CE10:CF10"/>
    <mergeCell ref="CG10:CH10"/>
    <mergeCell ref="CI10:CJ10"/>
  </mergeCells>
  <pageMargins left="0" right="0" top="0" bottom="0" header="0.11811023622047245" footer="0.11811023622047245"/>
  <pageSetup paperSize="9" scale="75" orientation="portrait" r:id="rId1"/>
  <headerFooter differentFirst="1">
    <oddHeader>&amp;C&amp;P&amp;R&amp;F&amp;A]</oddHeader>
  </headerFooter>
  <rowBreaks count="1" manualBreakCount="1">
    <brk id="39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КС</vt:lpstr>
      <vt:lpstr>КС!Заголовки_для_печати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2018-10-12T06:15:23Z</cp:lastPrinted>
  <dcterms:created xsi:type="dcterms:W3CDTF">2018-10-12T06:04:46Z</dcterms:created>
  <dcterms:modified xsi:type="dcterms:W3CDTF">2018-10-19T05:45:48Z</dcterms:modified>
</cp:coreProperties>
</file>